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trsan\Documents\"/>
    </mc:Choice>
  </mc:AlternateContent>
  <xr:revisionPtr revIDLastSave="0" documentId="13_ncr:1_{1BAD2BBD-5BAC-42EC-A94F-EA1796A5E051}" xr6:coauthVersionLast="47" xr6:coauthVersionMax="47" xr10:uidLastSave="{00000000-0000-0000-0000-000000000000}"/>
  <bookViews>
    <workbookView xWindow="-110" yWindow="-110" windowWidth="19420" windowHeight="10300" xr2:uid="{00000000-000D-0000-FFFF-FFFF00000000}"/>
  </bookViews>
  <sheets>
    <sheet name="Three-Day Schedule" sheetId="1" r:id="rId1"/>
    <sheet name="Servants" sheetId="2" r:id="rId2"/>
  </sheets>
  <definedNames>
    <definedName name="_xlnm._FilterDatabase" localSheetId="0" hidden="1">'Three-Day Schedule'!$D$2:$E$705</definedName>
    <definedName name="_xlnm.Print_Titles" localSheetId="0">'Three-Day Schedule'!$1:$2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1" i="1" l="1"/>
  <c r="G241" i="1"/>
  <c r="E654" i="1"/>
  <c r="E471" i="1"/>
  <c r="E163" i="1"/>
  <c r="E226" i="1"/>
  <c r="E704" i="1"/>
  <c r="E222" i="1"/>
  <c r="E396" i="1"/>
  <c r="E676" i="1"/>
  <c r="E521" i="1"/>
  <c r="E571" i="1"/>
  <c r="E422" i="1"/>
  <c r="E423" i="1"/>
  <c r="G423" i="1"/>
  <c r="E460" i="1"/>
  <c r="E445" i="1"/>
  <c r="G415" i="1"/>
  <c r="E415" i="1"/>
  <c r="E378" i="1"/>
  <c r="E370" i="1"/>
  <c r="G200" i="1"/>
  <c r="E200" i="1"/>
  <c r="G157" i="1"/>
  <c r="E157" i="1"/>
  <c r="G142" i="1"/>
  <c r="E142" i="1"/>
  <c r="E79" i="1"/>
  <c r="G41" i="1"/>
  <c r="E36" i="1"/>
  <c r="G435" i="1"/>
  <c r="E691" i="1"/>
  <c r="E562" i="1"/>
  <c r="E504" i="1"/>
  <c r="E458" i="1"/>
  <c r="E388" i="1"/>
  <c r="E367" i="1"/>
  <c r="E323" i="1"/>
  <c r="E517" i="1"/>
  <c r="E513" i="1"/>
  <c r="E290" i="1"/>
  <c r="E295" i="1"/>
  <c r="E236" i="1"/>
  <c r="E202" i="1"/>
  <c r="G172" i="1"/>
  <c r="G130" i="1"/>
  <c r="E130" i="1"/>
  <c r="G620" i="1"/>
  <c r="E122" i="1"/>
  <c r="E103" i="1"/>
  <c r="E7" i="1"/>
  <c r="E110" i="1"/>
  <c r="E105" i="1"/>
  <c r="E382" i="1"/>
  <c r="E502" i="1"/>
  <c r="E403" i="1"/>
  <c r="E402" i="1"/>
  <c r="E275" i="1"/>
  <c r="E224" i="1"/>
  <c r="G428" i="1" l="1"/>
  <c r="E141" i="1" l="1"/>
  <c r="E57" i="1" l="1"/>
  <c r="E50" i="1"/>
  <c r="E459" i="1" l="1"/>
  <c r="E480" i="1"/>
  <c r="E35" i="1"/>
  <c r="E227" i="1"/>
  <c r="E384" i="1"/>
  <c r="E279" i="1"/>
  <c r="E145" i="1"/>
  <c r="E583" i="1"/>
  <c r="E365" i="1"/>
  <c r="E29" i="1"/>
  <c r="E19" i="1"/>
  <c r="E479" i="1"/>
  <c r="E62" i="1"/>
  <c r="E358" i="1"/>
  <c r="G635" i="1"/>
  <c r="G621" i="1"/>
  <c r="G599" i="1"/>
  <c r="G577" i="1"/>
  <c r="G558" i="1"/>
  <c r="G421" i="1"/>
  <c r="G403" i="1"/>
  <c r="G353" i="1"/>
  <c r="G342" i="1"/>
  <c r="G316" i="1"/>
  <c r="E245" i="1"/>
  <c r="G235" i="1"/>
  <c r="G206" i="1"/>
  <c r="G188" i="1"/>
  <c r="G168" i="1"/>
  <c r="E150" i="1"/>
  <c r="G167" i="1"/>
  <c r="E120" i="1"/>
  <c r="E63" i="1"/>
  <c r="G563" i="1"/>
  <c r="G649" i="1"/>
  <c r="G643" i="1"/>
  <c r="G634" i="1"/>
  <c r="G632" i="1"/>
  <c r="G629" i="1"/>
  <c r="G631" i="1"/>
  <c r="G625" i="1"/>
  <c r="G614" i="1"/>
  <c r="G612" i="1"/>
  <c r="G608" i="1"/>
  <c r="G604" i="1"/>
  <c r="G598" i="1"/>
  <c r="G591" i="1"/>
  <c r="G586" i="1"/>
  <c r="G585" i="1"/>
  <c r="G579" i="1"/>
  <c r="G576" i="1"/>
  <c r="G572" i="1"/>
  <c r="G557" i="1"/>
  <c r="G556" i="1"/>
  <c r="G552" i="1"/>
  <c r="G548" i="1"/>
  <c r="G532" i="1"/>
  <c r="G443" i="1"/>
  <c r="G439" i="1"/>
  <c r="G434" i="1"/>
  <c r="G429" i="1"/>
  <c r="G427" i="1"/>
  <c r="G420" i="1"/>
  <c r="G414" i="1"/>
  <c r="G404" i="1"/>
  <c r="G402" i="1"/>
  <c r="G401" i="1"/>
  <c r="G399" i="1"/>
  <c r="G383" i="1"/>
  <c r="G375" i="1"/>
  <c r="G345" i="1"/>
  <c r="G341" i="1"/>
  <c r="G331" i="1"/>
  <c r="G330" i="1"/>
  <c r="G328" i="1"/>
  <c r="G324" i="1"/>
  <c r="G315" i="1"/>
  <c r="G310" i="1"/>
  <c r="G305" i="1"/>
  <c r="G237" i="1"/>
  <c r="G234" i="1"/>
  <c r="G228" i="1"/>
  <c r="G225" i="1"/>
  <c r="G215" i="1"/>
  <c r="G210" i="1"/>
  <c r="G205" i="1"/>
  <c r="G199" i="1"/>
  <c r="G198" i="1"/>
  <c r="G196" i="1"/>
  <c r="G194" i="1"/>
  <c r="G187" i="1"/>
  <c r="G184" i="1"/>
  <c r="G177" i="1"/>
  <c r="G176" i="1"/>
  <c r="G156" i="1"/>
  <c r="G148" i="1"/>
  <c r="G144" i="1"/>
  <c r="G143" i="1"/>
  <c r="G124" i="1"/>
  <c r="E154" i="1"/>
  <c r="E46" i="1"/>
  <c r="E681" i="1"/>
  <c r="E618" i="1"/>
  <c r="E568" i="1"/>
  <c r="E531" i="1"/>
  <c r="E469" i="1"/>
  <c r="E304" i="1"/>
  <c r="E137" i="1"/>
  <c r="E138" i="1"/>
  <c r="E139" i="1"/>
  <c r="E143" i="1"/>
  <c r="E144" i="1"/>
  <c r="E146" i="1"/>
  <c r="E147" i="1"/>
  <c r="E148" i="1"/>
  <c r="E151" i="1"/>
  <c r="E152" i="1"/>
  <c r="E153" i="1"/>
  <c r="E155" i="1"/>
  <c r="E156" i="1"/>
  <c r="E158" i="1"/>
  <c r="E159" i="1"/>
  <c r="E160" i="1"/>
  <c r="E161" i="1"/>
  <c r="E164" i="1"/>
  <c r="E166" i="1"/>
  <c r="E167" i="1"/>
  <c r="E168"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1" i="1"/>
  <c r="E203" i="1"/>
  <c r="E204" i="1"/>
  <c r="E205" i="1"/>
  <c r="E206" i="1"/>
  <c r="E207" i="1"/>
  <c r="E208" i="1"/>
  <c r="E209" i="1"/>
  <c r="E210" i="1"/>
  <c r="E211" i="1"/>
  <c r="E212" i="1"/>
  <c r="E213" i="1"/>
  <c r="E214" i="1"/>
  <c r="E215" i="1"/>
  <c r="E216" i="1"/>
  <c r="E217" i="1"/>
  <c r="E219" i="1"/>
  <c r="E220" i="1"/>
  <c r="E221" i="1"/>
  <c r="E225" i="1"/>
  <c r="E228" i="1"/>
  <c r="E229" i="1"/>
  <c r="E230" i="1"/>
  <c r="E231" i="1"/>
  <c r="E232" i="1"/>
  <c r="E233" i="1"/>
  <c r="E234" i="1"/>
  <c r="E235" i="1"/>
  <c r="E237" i="1"/>
  <c r="E238" i="1"/>
  <c r="E239" i="1"/>
  <c r="E240" i="1"/>
  <c r="E241" i="1"/>
  <c r="E242" i="1"/>
  <c r="E243" i="1"/>
  <c r="E247" i="1"/>
  <c r="E248" i="1"/>
  <c r="E249" i="1"/>
  <c r="E250" i="1"/>
  <c r="E251" i="1"/>
  <c r="E252" i="1"/>
  <c r="E253" i="1"/>
  <c r="E254" i="1"/>
  <c r="E255" i="1"/>
  <c r="E256" i="1"/>
  <c r="E257" i="1"/>
  <c r="E258" i="1"/>
  <c r="E259" i="1"/>
  <c r="E262" i="1"/>
  <c r="E263" i="1"/>
  <c r="E264" i="1"/>
  <c r="E265" i="1"/>
  <c r="E266" i="1"/>
  <c r="E267" i="1"/>
  <c r="E268" i="1"/>
  <c r="E269" i="1"/>
  <c r="E271" i="1"/>
  <c r="E272" i="1"/>
  <c r="E273" i="1"/>
  <c r="E274" i="1"/>
  <c r="E277" i="1"/>
  <c r="E280" i="1"/>
  <c r="E281" i="1"/>
  <c r="E282" i="1"/>
  <c r="E283" i="1"/>
  <c r="E284" i="1"/>
  <c r="E285" i="1"/>
  <c r="E287" i="1"/>
  <c r="E288" i="1"/>
  <c r="E289" i="1"/>
  <c r="E292" i="1"/>
  <c r="E293" i="1"/>
  <c r="E294" i="1"/>
  <c r="E296" i="1"/>
  <c r="E297" i="1"/>
  <c r="E298" i="1"/>
  <c r="E299" i="1"/>
  <c r="E300" i="1"/>
  <c r="E301" i="1"/>
  <c r="E303" i="1"/>
  <c r="E305" i="1"/>
  <c r="E306" i="1"/>
  <c r="E307" i="1"/>
  <c r="E308" i="1"/>
  <c r="E309" i="1"/>
  <c r="E310" i="1"/>
  <c r="E311" i="1"/>
  <c r="E312" i="1"/>
  <c r="E313" i="1"/>
  <c r="E314" i="1"/>
  <c r="E315" i="1"/>
  <c r="E316" i="1"/>
  <c r="E317" i="1"/>
  <c r="E318" i="1"/>
  <c r="E319" i="1"/>
  <c r="E320" i="1"/>
  <c r="E321" i="1"/>
  <c r="E322"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3" i="1"/>
  <c r="E354" i="1"/>
  <c r="E356" i="1"/>
  <c r="E359" i="1"/>
  <c r="E360" i="1"/>
  <c r="E361" i="1"/>
  <c r="E362" i="1"/>
  <c r="E363" i="1"/>
  <c r="E364" i="1"/>
  <c r="E368" i="1"/>
  <c r="E369" i="1"/>
  <c r="E371" i="1"/>
  <c r="E372" i="1"/>
  <c r="E373" i="1"/>
  <c r="E374" i="1"/>
  <c r="E375" i="1"/>
  <c r="E379" i="1"/>
  <c r="E380" i="1"/>
  <c r="E381" i="1"/>
  <c r="E383" i="1"/>
  <c r="E385" i="1"/>
  <c r="E386" i="1"/>
  <c r="E389" i="1"/>
  <c r="E390" i="1"/>
  <c r="E391" i="1"/>
  <c r="E392" i="1"/>
  <c r="E394" i="1"/>
  <c r="E395" i="1"/>
  <c r="E398" i="1"/>
  <c r="E399" i="1"/>
  <c r="E400" i="1"/>
  <c r="E401" i="1"/>
  <c r="E404" i="1"/>
  <c r="E405" i="1"/>
  <c r="E406" i="1"/>
  <c r="E407" i="1"/>
  <c r="E408" i="1"/>
  <c r="E409" i="1"/>
  <c r="E410" i="1"/>
  <c r="E411" i="1"/>
  <c r="E412" i="1"/>
  <c r="E413" i="1"/>
  <c r="E414" i="1"/>
  <c r="E416" i="1"/>
  <c r="E417" i="1"/>
  <c r="E418" i="1"/>
  <c r="E419" i="1"/>
  <c r="E420" i="1"/>
  <c r="E421" i="1"/>
  <c r="E424" i="1"/>
  <c r="E425" i="1"/>
  <c r="E426" i="1"/>
  <c r="E427" i="1"/>
  <c r="E428" i="1"/>
  <c r="E429" i="1"/>
  <c r="E430" i="1"/>
  <c r="E431" i="1"/>
  <c r="E432" i="1"/>
  <c r="E434" i="1"/>
  <c r="E435" i="1"/>
  <c r="E436" i="1"/>
  <c r="E437" i="1"/>
  <c r="E438" i="1"/>
  <c r="E439" i="1"/>
  <c r="E440" i="1"/>
  <c r="E441" i="1"/>
  <c r="E442" i="1"/>
  <c r="E443" i="1"/>
  <c r="E444" i="1"/>
  <c r="E446" i="1"/>
  <c r="E447" i="1"/>
  <c r="E448" i="1"/>
  <c r="E449" i="1"/>
  <c r="E450" i="1"/>
  <c r="E451" i="1"/>
  <c r="E452" i="1"/>
  <c r="E453" i="1"/>
  <c r="E454" i="1"/>
  <c r="E456" i="1"/>
  <c r="E461" i="1"/>
  <c r="E462" i="1"/>
  <c r="E463" i="1"/>
  <c r="E464" i="1"/>
  <c r="E465" i="1"/>
  <c r="E466" i="1"/>
  <c r="E467" i="1"/>
  <c r="E468" i="1"/>
  <c r="E472" i="1"/>
  <c r="E473" i="1"/>
  <c r="E474" i="1"/>
  <c r="E475" i="1"/>
  <c r="E476" i="1"/>
  <c r="E481" i="1"/>
  <c r="E482" i="1"/>
  <c r="E483" i="1"/>
  <c r="E484" i="1"/>
  <c r="E486" i="1"/>
  <c r="E488" i="1"/>
  <c r="E490" i="1"/>
  <c r="E492" i="1"/>
  <c r="E495" i="1"/>
  <c r="E497" i="1"/>
  <c r="E498" i="1"/>
  <c r="E500" i="1"/>
  <c r="E501" i="1"/>
  <c r="E503" i="1"/>
  <c r="E506" i="1"/>
  <c r="E507" i="1"/>
  <c r="E508" i="1"/>
  <c r="E509" i="1"/>
  <c r="E510" i="1"/>
  <c r="E511" i="1"/>
  <c r="E512" i="1"/>
  <c r="E515" i="1"/>
  <c r="E516" i="1"/>
  <c r="E519" i="1"/>
  <c r="E520" i="1"/>
  <c r="E522" i="1"/>
  <c r="E523" i="1"/>
  <c r="E524" i="1"/>
  <c r="E525" i="1"/>
  <c r="E526" i="1"/>
  <c r="E527" i="1"/>
  <c r="E528" i="1"/>
  <c r="E529" i="1"/>
  <c r="E530" i="1"/>
  <c r="E532" i="1"/>
  <c r="E533" i="1"/>
  <c r="E534" i="1"/>
  <c r="E535" i="1"/>
  <c r="E538" i="1"/>
  <c r="E539" i="1"/>
  <c r="E540" i="1"/>
  <c r="E541" i="1"/>
  <c r="E542" i="1"/>
  <c r="E543" i="1"/>
  <c r="E544" i="1"/>
  <c r="E545" i="1"/>
  <c r="E546" i="1"/>
  <c r="E547" i="1"/>
  <c r="E548" i="1"/>
  <c r="E549" i="1"/>
  <c r="E550" i="1"/>
  <c r="E551" i="1"/>
  <c r="E552" i="1"/>
  <c r="E553" i="1"/>
  <c r="E554" i="1"/>
  <c r="E555" i="1"/>
  <c r="E556" i="1"/>
  <c r="E557" i="1"/>
  <c r="E558" i="1"/>
  <c r="E559" i="1"/>
  <c r="E560" i="1"/>
  <c r="E563" i="1"/>
  <c r="E564" i="1"/>
  <c r="E565" i="1"/>
  <c r="E566" i="1"/>
  <c r="E567" i="1"/>
  <c r="E569" i="1"/>
  <c r="E570" i="1"/>
  <c r="E572" i="1"/>
  <c r="E573" i="1"/>
  <c r="E574" i="1"/>
  <c r="E575" i="1"/>
  <c r="E576" i="1"/>
  <c r="E577" i="1"/>
  <c r="E578" i="1"/>
  <c r="E579" i="1"/>
  <c r="E580" i="1"/>
  <c r="E581" i="1"/>
  <c r="E582" i="1"/>
  <c r="E585" i="1"/>
  <c r="E586" i="1"/>
  <c r="E587"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5" i="1"/>
  <c r="E656" i="1"/>
  <c r="E657" i="1"/>
  <c r="E658" i="1"/>
  <c r="E659" i="1"/>
  <c r="E661" i="1"/>
  <c r="E662" i="1"/>
  <c r="E663" i="1"/>
  <c r="E664" i="1"/>
  <c r="E665" i="1"/>
  <c r="E666" i="1"/>
  <c r="E667" i="1"/>
  <c r="E668" i="1"/>
  <c r="E669" i="1"/>
  <c r="E671" i="1"/>
  <c r="E672" i="1"/>
  <c r="E674" i="1"/>
  <c r="E677" i="1"/>
  <c r="E679" i="1"/>
  <c r="E680" i="1"/>
  <c r="E682" i="1"/>
  <c r="E683" i="1"/>
  <c r="E684" i="1"/>
  <c r="E685" i="1"/>
  <c r="E686" i="1"/>
  <c r="E688" i="1"/>
  <c r="E689" i="1"/>
  <c r="E690" i="1"/>
  <c r="E692" i="1"/>
  <c r="E694" i="1"/>
  <c r="E695" i="1"/>
  <c r="E696" i="1"/>
  <c r="E697" i="1"/>
  <c r="E698" i="1"/>
  <c r="E699" i="1"/>
  <c r="E702" i="1"/>
  <c r="E703" i="1"/>
  <c r="E135" i="1"/>
  <c r="E134" i="1"/>
  <c r="E133" i="1"/>
  <c r="E132" i="1"/>
  <c r="E131" i="1"/>
  <c r="E129" i="1"/>
  <c r="E128" i="1"/>
  <c r="E127" i="1"/>
  <c r="E126" i="1"/>
  <c r="E125" i="1"/>
  <c r="E124" i="1"/>
  <c r="E123" i="1"/>
  <c r="E121" i="1"/>
  <c r="E119" i="1"/>
  <c r="E118" i="1"/>
  <c r="E117" i="1"/>
  <c r="E116" i="1"/>
  <c r="E115" i="1"/>
  <c r="E114" i="1"/>
  <c r="E113" i="1"/>
  <c r="E112" i="1"/>
  <c r="E111" i="1"/>
  <c r="E109" i="1"/>
  <c r="E108" i="1"/>
  <c r="E107" i="1"/>
  <c r="E45" i="1"/>
  <c r="E104" i="1"/>
  <c r="E102" i="1"/>
  <c r="E100" i="1"/>
  <c r="E96" i="1"/>
  <c r="E95" i="1"/>
  <c r="E94" i="1"/>
  <c r="E93" i="1"/>
  <c r="E92" i="1"/>
  <c r="E89" i="1"/>
  <c r="E88" i="1"/>
  <c r="E87" i="1"/>
  <c r="E91" i="1"/>
  <c r="E90" i="1"/>
  <c r="E85" i="1"/>
  <c r="E84" i="1"/>
  <c r="E83" i="1"/>
  <c r="E82" i="1"/>
  <c r="E80" i="1"/>
  <c r="E78" i="1"/>
  <c r="E76" i="1"/>
  <c r="E75" i="1"/>
  <c r="E74" i="1"/>
  <c r="E73" i="1"/>
  <c r="E71" i="1"/>
  <c r="E70" i="1"/>
  <c r="E68" i="1"/>
  <c r="E72" i="1"/>
  <c r="E67" i="1"/>
  <c r="E66" i="1"/>
  <c r="E65" i="1"/>
  <c r="E61" i="1"/>
  <c r="E59" i="1"/>
  <c r="E58" i="1"/>
  <c r="E56" i="1"/>
  <c r="E55" i="1"/>
  <c r="E52" i="1"/>
  <c r="E51" i="1"/>
  <c r="E49" i="1"/>
  <c r="E48" i="1"/>
  <c r="E47" i="1"/>
  <c r="E41" i="1"/>
  <c r="E37" i="1"/>
  <c r="E34" i="1"/>
  <c r="E33" i="1"/>
  <c r="E32" i="1"/>
  <c r="E31" i="1"/>
  <c r="E28" i="1"/>
  <c r="E27" i="1"/>
  <c r="E26" i="1"/>
  <c r="E25" i="1"/>
  <c r="E24" i="1"/>
  <c r="E23" i="1"/>
  <c r="E22" i="1"/>
  <c r="E21" i="1"/>
  <c r="E20" i="1"/>
  <c r="E18" i="1"/>
  <c r="E17" i="1"/>
  <c r="E16" i="1"/>
  <c r="E15" i="1"/>
  <c r="E14" i="1"/>
  <c r="E12" i="1"/>
  <c r="E11" i="1"/>
  <c r="E10" i="1"/>
  <c r="E9" i="1"/>
  <c r="E6" i="1"/>
  <c r="E5" i="1"/>
  <c r="E4" i="1"/>
  <c r="E3" i="1"/>
</calcChain>
</file>

<file path=xl/sharedStrings.xml><?xml version="1.0" encoding="utf-8"?>
<sst xmlns="http://schemas.openxmlformats.org/spreadsheetml/2006/main" count="2775" uniqueCount="965">
  <si>
    <t>Arrive at King's Retreat</t>
  </si>
  <si>
    <t>Receive food delivery, inventory, prepare for reception</t>
  </si>
  <si>
    <t>Notify Fire Station</t>
  </si>
  <si>
    <t>Team</t>
  </si>
  <si>
    <t>Prep work</t>
  </si>
  <si>
    <t>Prep Work</t>
  </si>
  <si>
    <t>Refer to Chapel Job Description for all set up duties.</t>
  </si>
  <si>
    <t>Set up Agape Room</t>
  </si>
  <si>
    <t>Refer to Agape Job Description for all set up duties.</t>
  </si>
  <si>
    <t>Refer to Technology Job Description for all set up duties</t>
  </si>
  <si>
    <t>Set up Prayer Chapel</t>
  </si>
  <si>
    <t>Report to LD and BR</t>
  </si>
  <si>
    <t>Any servants who did not arrive or who will arrive late</t>
  </si>
  <si>
    <t xml:space="preserve">Team dinner </t>
  </si>
  <si>
    <t xml:space="preserve">In Chapel </t>
  </si>
  <si>
    <t>Prepare for Pilgrim Chapel Service</t>
  </si>
  <si>
    <t>Rearrange chairs and set up per diagram, Pilgrim guides ready</t>
  </si>
  <si>
    <t xml:space="preserve">Reception for Pilgrims </t>
  </si>
  <si>
    <t>Community</t>
  </si>
  <si>
    <t>Prayer Vigil Starts</t>
  </si>
  <si>
    <t>2-3 songs in Chrysalis Room</t>
  </si>
  <si>
    <t>Chrysalis Room</t>
  </si>
  <si>
    <t>Poster with info or on White Board to help them (Name, Family, Church, and one interesting fact)</t>
  </si>
  <si>
    <t>Pilgrims return to Conference Room</t>
  </si>
  <si>
    <t>Check for stragglers</t>
  </si>
  <si>
    <t>Hang “silence” signs up</t>
  </si>
  <si>
    <t>In silence (reflection time)</t>
  </si>
  <si>
    <t>Distribute purple worship books</t>
  </si>
  <si>
    <t>Introduce DVD</t>
  </si>
  <si>
    <t>Start DVD and turn off when completed</t>
  </si>
  <si>
    <t>Night Beverage Station</t>
  </si>
  <si>
    <t>Reflect on Film</t>
  </si>
  <si>
    <t>Read script</t>
  </si>
  <si>
    <t>Special meditative song</t>
  </si>
  <si>
    <t>Time of Silence</t>
  </si>
  <si>
    <t>Dismiss in SILENCE</t>
  </si>
  <si>
    <t>Spirituals</t>
  </si>
  <si>
    <t xml:space="preserve">Remain in Chapel </t>
  </si>
  <si>
    <t>Assist Pilgrims as needed</t>
  </si>
  <si>
    <t>Team meeting in Conference Room</t>
  </si>
  <si>
    <t>Purple drape on cross, crown of thorns, 2 candles, open Bible, Table cross, chalice and bread. Prepare 2 stations.</t>
  </si>
  <si>
    <t>5 minute warning before “lights out”</t>
  </si>
  <si>
    <t>Everyone</t>
  </si>
  <si>
    <t>Bedtime</t>
  </si>
  <si>
    <t>Scheduled Time</t>
  </si>
  <si>
    <t>Actual Time</t>
  </si>
  <si>
    <t>Notes</t>
  </si>
  <si>
    <t>By turning on light (no bell) - soft music can be played- instrumental only</t>
  </si>
  <si>
    <t>Light candles</t>
  </si>
  <si>
    <t>Prepare Prayer Chapel for speakers</t>
  </si>
  <si>
    <t>Hand Cross, communion elements and oil, candles, lighter</t>
  </si>
  <si>
    <t>Open Chapel Doors</t>
  </si>
  <si>
    <t>Soft music playing in Chapel</t>
  </si>
  <si>
    <t>Instrumental music only until silence is broken</t>
  </si>
  <si>
    <t>Break silence and lead AM prayers</t>
  </si>
  <si>
    <t>Lead Holy Communion</t>
  </si>
  <si>
    <t>Prodigal Son Parable</t>
  </si>
  <si>
    <t>Remove “silence” signs</t>
  </si>
  <si>
    <t>Deliver Pre-talk letters</t>
  </si>
  <si>
    <t>Friday Morning Prayers</t>
  </si>
  <si>
    <t>Serve Breakfast</t>
  </si>
  <si>
    <t>Ensure Priority Talk Speaker is getting ready</t>
  </si>
  <si>
    <t>Make sure all supplies are ready for each table</t>
  </si>
  <si>
    <t>Place at podium (Priority)</t>
  </si>
  <si>
    <t xml:space="preserve">Pilgrims to Conference Room </t>
  </si>
  <si>
    <t>Lay Director's talk</t>
  </si>
  <si>
    <t>Help lead people to their tables and seats</t>
  </si>
  <si>
    <t>Put table name sign on table and hand out supplies as you go</t>
  </si>
  <si>
    <t>Give tables time to get to know each other while waiting for speaker</t>
  </si>
  <si>
    <t>Deliver Priority talk</t>
  </si>
  <si>
    <t>Outside Team Communion</t>
  </si>
  <si>
    <t>Set up benches for Group Photo</t>
  </si>
  <si>
    <t>Ensure Speaker is getting ready</t>
  </si>
  <si>
    <t>Announce</t>
  </si>
  <si>
    <t>Go to Photo area</t>
  </si>
  <si>
    <t>Drinks ready for break</t>
  </si>
  <si>
    <t>Break is AFTER group photo</t>
  </si>
  <si>
    <t>Hand out posters and supplies</t>
  </si>
  <si>
    <t>Once ALD announces Poster time</t>
  </si>
  <si>
    <t>Check to make sure PG speaker is mostly ready</t>
  </si>
  <si>
    <t>Has picture made then goes straight to the Prayer Chapel</t>
  </si>
  <si>
    <t xml:space="preserve">Take GROUP PHOTO </t>
  </si>
  <si>
    <t>Escort Speaker to Prayer Chapel</t>
  </si>
  <si>
    <t>Drinks and bathroom break</t>
  </si>
  <si>
    <t>Drinks only</t>
  </si>
  <si>
    <t>Place at podium (Prevenient Grace)</t>
  </si>
  <si>
    <t>Escort Speaker to Conference Room</t>
  </si>
  <si>
    <t>Lead Pre-talk Song</t>
  </si>
  <si>
    <t>Speaker enters</t>
  </si>
  <si>
    <t>Deliver Prevenient Grace talk</t>
  </si>
  <si>
    <t>Special Music:</t>
  </si>
  <si>
    <t>Serve Lunch</t>
  </si>
  <si>
    <t>Save meal for Speaker. Do NOT have Conference Room sing DeColores more than once unless there is a need for delay</t>
  </si>
  <si>
    <t>Introduce joke time</t>
  </si>
  <si>
    <t>Ensure speaker is getting ready for talk</t>
  </si>
  <si>
    <t>Place at podium (POAB)</t>
  </si>
  <si>
    <t>Leads Pre-talk song</t>
  </si>
  <si>
    <t>Deliver Priesthood of all Believers talk</t>
  </si>
  <si>
    <t>Ensure Speaker is getting ready for talk</t>
  </si>
  <si>
    <t>Break with food and drinks</t>
  </si>
  <si>
    <t>Worship with music</t>
  </si>
  <si>
    <t>Light candle &amp; introduce speaker</t>
  </si>
  <si>
    <t>Lead Pre-talk song</t>
  </si>
  <si>
    <t>Deliver Justifying Grace talk (explains acts of agape)</t>
  </si>
  <si>
    <t>Special music:</t>
  </si>
  <si>
    <t>Announce Long Break</t>
  </si>
  <si>
    <t>Have snacks and drinks available during long break</t>
  </si>
  <si>
    <t>2 hour break</t>
  </si>
  <si>
    <t>Hang General Agape letters</t>
  </si>
  <si>
    <t xml:space="preserve">Guards </t>
  </si>
  <si>
    <t>Remain inside and out of sight</t>
  </si>
  <si>
    <t>Deliver Life Of Piety talk</t>
  </si>
  <si>
    <t>Prepare for chapel visit</t>
  </si>
  <si>
    <t>Move to Chapel in silence</t>
  </si>
  <si>
    <t>Read Road to Emmaus Experience</t>
  </si>
  <si>
    <t>Move back to Conference Room</t>
  </si>
  <si>
    <t>Serve dinner</t>
  </si>
  <si>
    <t>Do NOT have Conference Room sing DeColores more than once unless there is a need for delay</t>
  </si>
  <si>
    <t xml:space="preserve">Lead Pilgrims in singing “DeColores” and Sing Graces </t>
  </si>
  <si>
    <t>Joke time</t>
  </si>
  <si>
    <t>Return to Conference Room</t>
  </si>
  <si>
    <t>Hand out each table’s posters</t>
  </si>
  <si>
    <t>Pay attention to timing to help with timing for posters on Saturday night</t>
  </si>
  <si>
    <t>Take purple worship books with you</t>
  </si>
  <si>
    <t>Lead in reverent singing</t>
  </si>
  <si>
    <t>For prayers and singing</t>
  </si>
  <si>
    <t>Examination of Conscience</t>
  </si>
  <si>
    <t>Meditative solo</t>
  </si>
  <si>
    <t>Read Script</t>
  </si>
  <si>
    <t>Informal Gathering</t>
  </si>
  <si>
    <t xml:space="preserve">Sing along songs </t>
  </si>
  <si>
    <t>Query the TLs at the Team meeting regarding Chapel visits</t>
  </si>
  <si>
    <t>Altar &amp; votive candles. Open Bible, flowers, light candles. NO COMMUNION</t>
  </si>
  <si>
    <t>Thursday</t>
  </si>
  <si>
    <t>Wake Team and Pilgrims</t>
  </si>
  <si>
    <t>Open Chapel doors</t>
  </si>
  <si>
    <t xml:space="preserve">Remind them to bring purple worship books </t>
  </si>
  <si>
    <t>Morning Prayers</t>
  </si>
  <si>
    <t>Spiritual Directors</t>
  </si>
  <si>
    <t>Four responses to Christ</t>
  </si>
  <si>
    <t>Meditative Song</t>
  </si>
  <si>
    <t>"Prayer of Thanksgiving"</t>
  </si>
  <si>
    <t>Lead graces pre and post meal</t>
  </si>
  <si>
    <t>Announce Agape on tables</t>
  </si>
  <si>
    <t>Set up Chrysalis Room for Outside Team Communion: Bible candles, 2 stations</t>
  </si>
  <si>
    <t>Pilgrim list, Kleenex</t>
  </si>
  <si>
    <t>Place at podium (Grow through Study) : stool and 2 legs</t>
  </si>
  <si>
    <t>Light candle and introduces speaker</t>
  </si>
  <si>
    <t>Deliver Grow through Study talk</t>
  </si>
  <si>
    <t>Read Script after Grow through Study Talk</t>
  </si>
  <si>
    <t>Take cross back to Prayer Chapel</t>
  </si>
  <si>
    <t>In time for next speaker (Means of Grace)</t>
  </si>
  <si>
    <t xml:space="preserve">Drinks </t>
  </si>
  <si>
    <t xml:space="preserve">Announce Short break </t>
  </si>
  <si>
    <t>Worship time</t>
  </si>
  <si>
    <t>Light candle and introduce speaker</t>
  </si>
  <si>
    <t>Deliver Means of Grace talk</t>
  </si>
  <si>
    <t>Offer short break after marriage discussion</t>
  </si>
  <si>
    <t>To Conference room and Chapel bathrooms only</t>
  </si>
  <si>
    <t>To Chapel</t>
  </si>
  <si>
    <t>Special Service of Holy Communion</t>
  </si>
  <si>
    <t>Reading of “the Agony of Christ”</t>
  </si>
  <si>
    <t>Dying Moments/benediction</t>
  </si>
  <si>
    <t>After communion is served</t>
  </si>
  <si>
    <t>Dismiss to Lunch</t>
  </si>
  <si>
    <t>Serves lunch</t>
  </si>
  <si>
    <t>Long break</t>
  </si>
  <si>
    <t>1 hour - do NOT shorten</t>
  </si>
  <si>
    <t xml:space="preserve">Complete letter to community </t>
  </si>
  <si>
    <t>Set up Chrysalis Room for Candlelight</t>
  </si>
  <si>
    <t>Have all equipment in place for Candlelight service</t>
  </si>
  <si>
    <t>Ensure Speaker is mostly ready before the end of break</t>
  </si>
  <si>
    <t>Answer MOG questions</t>
  </si>
  <si>
    <t>Escort tables to their spots</t>
  </si>
  <si>
    <t>One Chapel servant per table or two</t>
  </si>
  <si>
    <t>Discuss and Finalize Candlelight Dining Hall Seating</t>
  </si>
  <si>
    <t>Short break (Conference Room bathrooms only)</t>
  </si>
  <si>
    <t>Music time</t>
  </si>
  <si>
    <t>Deliver Christian Action talk</t>
  </si>
  <si>
    <t>Reset Chapel to be ready for after candelight visit</t>
  </si>
  <si>
    <t>Prepare candles for community (350)</t>
  </si>
  <si>
    <t>Guards may help if asked</t>
  </si>
  <si>
    <t>Prepare Chapel</t>
  </si>
  <si>
    <t>Remove Crimson drape and crown of thorns, re-drape with white cloth, decorate cross if desired with white flowers</t>
  </si>
  <si>
    <t>Snacks and Drinks</t>
  </si>
  <si>
    <t>Place at podium – Obstacles to Grace</t>
  </si>
  <si>
    <t>Deliver Obstacles to Grace talk</t>
  </si>
  <si>
    <t>Place at podium – Discipleship</t>
  </si>
  <si>
    <t>Set up luminaries</t>
  </si>
  <si>
    <t>From Dining Hall to Conference Room (guards may help)</t>
  </si>
  <si>
    <t>Worship - time permitting</t>
  </si>
  <si>
    <t xml:space="preserve">Speaker enters </t>
  </si>
  <si>
    <t>Deliver Discipleship talk</t>
  </si>
  <si>
    <t>Pick up Poster Supply Caddies</t>
  </si>
  <si>
    <t>Will not need them on Sunday</t>
  </si>
  <si>
    <t>Put away Poster Supplies</t>
  </si>
  <si>
    <t>Set out communion elements</t>
  </si>
  <si>
    <t>Serve Dinner</t>
  </si>
  <si>
    <t>Entertainment</t>
  </si>
  <si>
    <t>Announce Agape</t>
  </si>
  <si>
    <t>Provide water (use orange coolers) and cups – also may take extra oven agape</t>
  </si>
  <si>
    <t>For community in Chrysalis Room or outside (weather permitting)</t>
  </si>
  <si>
    <t>Assist with parking</t>
  </si>
  <si>
    <t xml:space="preserve">Let community know when it is okay to start music </t>
  </si>
  <si>
    <t>Check Box in Chrysalis Room for agape letters</t>
  </si>
  <si>
    <t>Ask for missing letters</t>
  </si>
  <si>
    <t>In Chrysalis Room (to community)</t>
  </si>
  <si>
    <t>Welcome community</t>
  </si>
  <si>
    <t>Explain seating in Dining Hall</t>
  </si>
  <si>
    <t>Celebrate Holy Communion</t>
  </si>
  <si>
    <t>Announce we are going to Dining Hall for dessert</t>
  </si>
  <si>
    <t>Go by tables</t>
  </si>
  <si>
    <t>Sing a peppy loud song on the way</t>
  </si>
  <si>
    <t>Team and Pilgrims</t>
  </si>
  <si>
    <t>Sing 1 song</t>
  </si>
  <si>
    <t>While community is in Dining Hall</t>
  </si>
  <si>
    <t>“Turn Your Eyes Upon Jesus”</t>
  </si>
  <si>
    <t>Sing “Jesus, Jesus”</t>
  </si>
  <si>
    <t xml:space="preserve">Hand out battery candles </t>
  </si>
  <si>
    <t>Explanation of Candlelight and Evening Chapel</t>
  </si>
  <si>
    <t>Can start getting white bags ready for mail run on Sunday</t>
  </si>
  <si>
    <t>Set up for breakfast</t>
  </si>
  <si>
    <t>For Serenade in AM</t>
  </si>
  <si>
    <t>4 communion stations in Dining Hall</t>
  </si>
  <si>
    <t>Two at each end of the cross</t>
  </si>
  <si>
    <t>Leave cross on lectern at end of talk
Special music:</t>
  </si>
  <si>
    <t>11:55AM</t>
  </si>
  <si>
    <t>Wake Team</t>
  </si>
  <si>
    <t>TEAM</t>
  </si>
  <si>
    <t>Gather in Kitchen</t>
  </si>
  <si>
    <t>Hand out Battery Candles</t>
  </si>
  <si>
    <t>Open Chapel</t>
  </si>
  <si>
    <t>Rows should be set up by tables- makes it easier to go into breakfast- Label each row with the table name</t>
  </si>
  <si>
    <t>Soft music playing</t>
  </si>
  <si>
    <t>Communion elements in Kitchen</t>
  </si>
  <si>
    <t>Meditation: “The Humanness of Jesus”</t>
  </si>
  <si>
    <t>Prayer of St. Francis</t>
  </si>
  <si>
    <t>Provide worshipful music</t>
  </si>
  <si>
    <t>Special Music</t>
  </si>
  <si>
    <t>Blessing for Meal</t>
  </si>
  <si>
    <t>Serve breakfast</t>
  </si>
  <si>
    <t>Saves meal for Speaker</t>
  </si>
  <si>
    <t>Introduce Agape</t>
  </si>
  <si>
    <t>End meal with closing blessing</t>
  </si>
  <si>
    <t>Place at podium – Changing Our World</t>
  </si>
  <si>
    <t>Light candle, introduce speaker</t>
  </si>
  <si>
    <t>Delivers Changing Our World talk</t>
  </si>
  <si>
    <t>Start End of Weekend cleaning</t>
  </si>
  <si>
    <t xml:space="preserve">Wash table cloths, linen drapes. </t>
  </si>
  <si>
    <t xml:space="preserve">Announce </t>
  </si>
  <si>
    <t>Drinks and food okay</t>
  </si>
  <si>
    <t>Short break</t>
  </si>
  <si>
    <t>place at podium – Sanctifying Grace</t>
  </si>
  <si>
    <t>Music time permitting</t>
  </si>
  <si>
    <t>Deliver Sanctifying Grace talk</t>
  </si>
  <si>
    <t>Announce Break for packing</t>
  </si>
  <si>
    <t>30 minutes</t>
  </si>
  <si>
    <t>Packing break</t>
  </si>
  <si>
    <t>Start End of weekend cleaning</t>
  </si>
  <si>
    <t>Drinks and snacks</t>
  </si>
  <si>
    <t>Last time for snacks</t>
  </si>
  <si>
    <t>Place at podium – Body Of Christ</t>
  </si>
  <si>
    <t>Set up Lost and Found table</t>
  </si>
  <si>
    <t>Box up leftover books</t>
  </si>
  <si>
    <t>Deliver Body of Christ talk</t>
  </si>
  <si>
    <t>Serve lunch</t>
  </si>
  <si>
    <t>Saves meal for Speaker, Announces Agape</t>
  </si>
  <si>
    <t xml:space="preserve">Ask everyone to check the lost and found table </t>
  </si>
  <si>
    <t>Continue with cleaning</t>
  </si>
  <si>
    <t>Move luggage to Chrysalis Room- Alphabetical by last name</t>
  </si>
  <si>
    <t>End of weekend cleaning- help move luggage to Chrysalis Room</t>
  </si>
  <si>
    <t>Perseverance</t>
  </si>
  <si>
    <t>Place at podium – Perseverance</t>
  </si>
  <si>
    <t>Hand out Group Reunion cards</t>
  </si>
  <si>
    <t>To Table Leaders</t>
  </si>
  <si>
    <t>Deliver Perseverance talk</t>
  </si>
  <si>
    <t xml:space="preserve">Extra Pilgrim Letters – Please DO NOT MISPLACE these! </t>
  </si>
  <si>
    <t>Collect Reunion cards</t>
  </si>
  <si>
    <t>In order of tables – reunion cards should be in the same order as the crosses for the Cross Ceremony</t>
  </si>
  <si>
    <t>Conference Room bathrooms only</t>
  </si>
  <si>
    <t>Water only</t>
  </si>
  <si>
    <t>Deliver 4th Day talk</t>
  </si>
  <si>
    <t>Take down general agape letters and posters</t>
  </si>
  <si>
    <t>Check walk rosters for corrections</t>
  </si>
  <si>
    <t>Pick up Agape Bags in Agape Room and Distribute Letters to the tables</t>
  </si>
  <si>
    <t>Pilgrims</t>
  </si>
  <si>
    <t>Read personal agape letters</t>
  </si>
  <si>
    <t>Straighten up Head table</t>
  </si>
  <si>
    <t xml:space="preserve">Throw away trash etc. </t>
  </si>
  <si>
    <t>Move to Cross ceremony</t>
  </si>
  <si>
    <t>Announce move 
Outside (weather permitting) or in Chapel</t>
  </si>
  <si>
    <t>Cross Ceremony</t>
  </si>
  <si>
    <t>Come up with table</t>
  </si>
  <si>
    <t>Clean Conference Room</t>
  </si>
  <si>
    <t>Announce move</t>
  </si>
  <si>
    <t>Lead everyone in song</t>
  </si>
  <si>
    <t>Read Closing Script</t>
  </si>
  <si>
    <t>Closing Script</t>
  </si>
  <si>
    <t>Share with Community</t>
  </si>
  <si>
    <t>2 questions</t>
  </si>
  <si>
    <t>Instructions to community</t>
  </si>
  <si>
    <t>Serve Holy Communion</t>
  </si>
  <si>
    <t>End with Benediction</t>
  </si>
  <si>
    <t xml:space="preserve">Lead singing </t>
  </si>
  <si>
    <t>During communion</t>
  </si>
  <si>
    <t xml:space="preserve">Last minute clean up </t>
  </si>
  <si>
    <t>You are the LAST to leave</t>
  </si>
  <si>
    <t>Please do NOT leave until everyone else has left and you have the final OKAY from the KR superintendant to leave</t>
  </si>
  <si>
    <t>Lay Director</t>
  </si>
  <si>
    <t>Give letters to the Lay Director and throw away the posters</t>
  </si>
  <si>
    <t>Present Hand Cross to Lay Director</t>
  </si>
  <si>
    <t>Board Rep</t>
  </si>
  <si>
    <t>ALD Escort</t>
  </si>
  <si>
    <t>ALD Outside</t>
  </si>
  <si>
    <t>ALD Inside</t>
  </si>
  <si>
    <t>Conference Room</t>
  </si>
  <si>
    <t>TLs, ATLs</t>
  </si>
  <si>
    <t>Walk through with KR superintendant.</t>
  </si>
  <si>
    <t>Morning Beverage Station</t>
  </si>
  <si>
    <t>Use rolling carts for cups, coffee, tea packets, hot water, hot cocoa, cream, sugar, cold water (should be left from night before)</t>
  </si>
  <si>
    <t>Only necessary if planning outdoor camp fire</t>
  </si>
  <si>
    <t>Lunch</t>
  </si>
  <si>
    <t>Lunch is on your own</t>
  </si>
  <si>
    <t>Distribute roster and table assigments</t>
  </si>
  <si>
    <t>Dorm Assignments</t>
  </si>
  <si>
    <t>Refer to Music Job Description for all set up duties.
Set up sound equipment, set up DVD in Chapel, turn on PA system in Chapel and set up Chrysalis Room for Send Off</t>
  </si>
  <si>
    <t>Set up Music and Video Equipment</t>
  </si>
  <si>
    <t>Prayer Boards</t>
  </si>
  <si>
    <t>Move vehicles</t>
  </si>
  <si>
    <t>Move vehicles to parking lots away from the building</t>
  </si>
  <si>
    <t>ALL sections need to be ready to start before dinner</t>
  </si>
  <si>
    <t>Agape Letters</t>
  </si>
  <si>
    <t>Team communion/dedication</t>
  </si>
  <si>
    <t>Ring bell - announces move to Chrysalis Room</t>
  </si>
  <si>
    <t>Weekend Roll Call</t>
  </si>
  <si>
    <t>Sponsors</t>
  </si>
  <si>
    <t>Store in Servant's Den until Justifying Grace Talk</t>
  </si>
  <si>
    <t>Take 72 hour Prayer Vigil boards to Servant's Den</t>
  </si>
  <si>
    <t>Introductions - New Best Friend</t>
  </si>
  <si>
    <t>Model for introductions</t>
  </si>
  <si>
    <t>ALDs introduce each other and instruct everyone that they have 5 min to get to know one other person whom they will introduce with the information on the poster or white board (name, family, church, one interesting fact).</t>
  </si>
  <si>
    <t>Make sure DVD is ready in Chapel </t>
  </si>
  <si>
    <t>DVD ready</t>
  </si>
  <si>
    <t>End Break</t>
  </si>
  <si>
    <t>Begin Break</t>
  </si>
  <si>
    <t>As Pilgrims and Inside Conference Room Team enter Chapel</t>
  </si>
  <si>
    <t>Participates in SILENCE</t>
  </si>
  <si>
    <t>As needed</t>
  </si>
  <si>
    <t>Prepare chapel for morning visit</t>
  </si>
  <si>
    <t>Lights Out Warning</t>
  </si>
  <si>
    <t>Servant Position</t>
  </si>
  <si>
    <t>Servant Name</t>
  </si>
  <si>
    <t>LD Blessing</t>
  </si>
  <si>
    <t>Pilgrim and Team changes</t>
  </si>
  <si>
    <t>Table supplies check</t>
  </si>
  <si>
    <t>Blessing signs set up</t>
  </si>
  <si>
    <t>2 Prayers and 1 Spiritual</t>
  </si>
  <si>
    <t>Table Communities get acquainted</t>
  </si>
  <si>
    <t>Teach “DeColores,” pre-talk song, and meal blessings</t>
  </si>
  <si>
    <t>Kitchen check</t>
  </si>
  <si>
    <t>Light candle, introduce Speaker</t>
  </si>
  <si>
    <t>Checks for stragglers</t>
  </si>
  <si>
    <t>Poster presentation timing</t>
  </si>
  <si>
    <t>Spiritual Questions</t>
  </si>
  <si>
    <t>Help serve</t>
  </si>
  <si>
    <t>Guards</t>
  </si>
  <si>
    <t>Make comments and/or use Script</t>
  </si>
  <si>
    <t>Assistant Spiritual Directors</t>
  </si>
  <si>
    <t>Kitchen Check</t>
  </si>
  <si>
    <t>Dismiss to breakfast</t>
  </si>
  <si>
    <t>Begin Communion Service</t>
  </si>
  <si>
    <t>Enter the Dining Hall</t>
  </si>
  <si>
    <t>Introduce Guards (women’s weekends only)</t>
  </si>
  <si>
    <t>Community Announcement</t>
  </si>
  <si>
    <t>Holy Communion (3 stations)</t>
  </si>
  <si>
    <t>Day</t>
  </si>
  <si>
    <t>Friday</t>
  </si>
  <si>
    <t>Saturday</t>
  </si>
  <si>
    <t>Sunday</t>
  </si>
  <si>
    <t>Title</t>
  </si>
  <si>
    <t>Spiritual Director 2</t>
  </si>
  <si>
    <t>Spiritual Director 1</t>
  </si>
  <si>
    <t>Spiritual Director 3</t>
  </si>
  <si>
    <t>Spiritual Director 4</t>
  </si>
  <si>
    <t>Priority</t>
  </si>
  <si>
    <t>POAB</t>
  </si>
  <si>
    <t>PG</t>
  </si>
  <si>
    <t>Code</t>
  </si>
  <si>
    <t>LD</t>
  </si>
  <si>
    <t>ALDI</t>
  </si>
  <si>
    <t>ALDO</t>
  </si>
  <si>
    <t>ALDE</t>
  </si>
  <si>
    <t>ISC</t>
  </si>
  <si>
    <t>OSC</t>
  </si>
  <si>
    <t>DS</t>
  </si>
  <si>
    <t>HSD</t>
  </si>
  <si>
    <t>SD1</t>
  </si>
  <si>
    <t>SD2</t>
  </si>
  <si>
    <t>SD3</t>
  </si>
  <si>
    <t>SD4</t>
  </si>
  <si>
    <t>HM</t>
  </si>
  <si>
    <t>BR</t>
  </si>
  <si>
    <t>GO</t>
  </si>
  <si>
    <t>HA</t>
  </si>
  <si>
    <t>HC</t>
  </si>
  <si>
    <t>HD</t>
  </si>
  <si>
    <t>HK</t>
  </si>
  <si>
    <t>AHK1</t>
  </si>
  <si>
    <t>AHK2</t>
  </si>
  <si>
    <t>FL2</t>
  </si>
  <si>
    <t>FL1</t>
  </si>
  <si>
    <t>PRI</t>
  </si>
  <si>
    <t>Prevenient Grace</t>
  </si>
  <si>
    <t>Justifying Grace</t>
  </si>
  <si>
    <t>JG</t>
  </si>
  <si>
    <t>Piety</t>
  </si>
  <si>
    <t>PIE</t>
  </si>
  <si>
    <t>Growth Through Study</t>
  </si>
  <si>
    <t>STUDY</t>
  </si>
  <si>
    <t>Means of Grace</t>
  </si>
  <si>
    <t>MG</t>
  </si>
  <si>
    <t>Christian Action</t>
  </si>
  <si>
    <t>CA</t>
  </si>
  <si>
    <t>Obstacles to Grace</t>
  </si>
  <si>
    <t>OG</t>
  </si>
  <si>
    <t>Discipleship</t>
  </si>
  <si>
    <t>DIS</t>
  </si>
  <si>
    <t>Changing Our World</t>
  </si>
  <si>
    <t>COW</t>
  </si>
  <si>
    <t>Sanctifying Grace</t>
  </si>
  <si>
    <t>SG</t>
  </si>
  <si>
    <t>Body of Christ</t>
  </si>
  <si>
    <t>BOC</t>
  </si>
  <si>
    <t>PER</t>
  </si>
  <si>
    <t>Fourth Day</t>
  </si>
  <si>
    <t>FD</t>
  </si>
  <si>
    <t>FDS</t>
  </si>
  <si>
    <t>Back gates opened, front gates closed (do not padlock)</t>
  </si>
  <si>
    <t>Priesthood of All Believers</t>
  </si>
  <si>
    <t>Set boundaries outside - listen for bell</t>
  </si>
  <si>
    <t>Light candles - No communion - open Bible</t>
  </si>
  <si>
    <t>Chapel and Conference Room bathrooms only - NO food</t>
  </si>
  <si>
    <t>After “The Agony of Christ”</t>
  </si>
  <si>
    <t>No DeColores</t>
  </si>
  <si>
    <t>Place at podium for Christian Action the stool and 3 legs</t>
  </si>
  <si>
    <t>Signal community</t>
  </si>
  <si>
    <t>Advise community when to come in for serenade</t>
  </si>
  <si>
    <t>Place at podium – Fourth Day</t>
  </si>
  <si>
    <t>Bottled water remainder of the day</t>
  </si>
  <si>
    <t>Spiritual for Send Off Communion</t>
  </si>
  <si>
    <t>Assistant Spiritual Director</t>
  </si>
  <si>
    <t>Spiritual for Prodigal Son Reading</t>
  </si>
  <si>
    <t>Spiritual for Priority</t>
  </si>
  <si>
    <t>Prayer Servant for Priority</t>
  </si>
  <si>
    <t>Friday Outside Team Communion</t>
  </si>
  <si>
    <t>Spiritual for Prevenient Grace</t>
  </si>
  <si>
    <t>Prayer Servant for PG</t>
  </si>
  <si>
    <t>Spiritual for Priesthood of All Believers</t>
  </si>
  <si>
    <t>Prayer Servant for POAB</t>
  </si>
  <si>
    <t>Spiritual for Justifying Grace</t>
  </si>
  <si>
    <t>Prayer Servant for JG</t>
  </si>
  <si>
    <t>Prayer Servant for Piety</t>
  </si>
  <si>
    <t>Spiritual for Piety</t>
  </si>
  <si>
    <t>Spiritual for Emmaus Road Reading</t>
  </si>
  <si>
    <t>Spiritual for Study</t>
  </si>
  <si>
    <t>Prayer Servant for Study</t>
  </si>
  <si>
    <t>Spiritual for Means of Grace</t>
  </si>
  <si>
    <t>Prayer Servant for MG</t>
  </si>
  <si>
    <t>Spiritual for Christian Action</t>
  </si>
  <si>
    <t>Prayer Servant for CA</t>
  </si>
  <si>
    <t>Spiritual for Obstacles to Grace</t>
  </si>
  <si>
    <t>Prayer Servant for OG</t>
  </si>
  <si>
    <t>Spiritual for Discipleship</t>
  </si>
  <si>
    <t>Prayer Servant for DIS</t>
  </si>
  <si>
    <t>Spiritual for Changing Our World</t>
  </si>
  <si>
    <t>Prayer Servant for COW</t>
  </si>
  <si>
    <t>Spiritual for Sanctifying Grace</t>
  </si>
  <si>
    <t>Prayer Servant for SG</t>
  </si>
  <si>
    <t>Spiritual for Body of Christ</t>
  </si>
  <si>
    <t>Prayer Servant for BOC</t>
  </si>
  <si>
    <t>Spiritual for Perseverance</t>
  </si>
  <si>
    <t>Prayer Servant for PER</t>
  </si>
  <si>
    <t>Spiritual for Fourth Day</t>
  </si>
  <si>
    <t>Prayer Servant for FD</t>
  </si>
  <si>
    <t>After all are finished sharing</t>
  </si>
  <si>
    <t>Saturday Outside Team Communion</t>
  </si>
  <si>
    <t>7:15 PM - POSTER PARTY</t>
  </si>
  <si>
    <t>10:15 AM - DYING MOMENTS STARTS</t>
  </si>
  <si>
    <t>12:35 PM - LONG BREAK STARTS</t>
  </si>
  <si>
    <t>7:20 AM - COMMUNION BREAKFAST STARTS</t>
  </si>
  <si>
    <t>10:30 AM - PACKING BREAK</t>
  </si>
  <si>
    <t>3:00 PM - PERSONAL AGAPE LETTERS</t>
  </si>
  <si>
    <t>3:30 PM - CROSS CEREMONY</t>
  </si>
  <si>
    <t>4:00 PM - CLOSING STARTS</t>
  </si>
  <si>
    <t>PRAISE GOD!</t>
  </si>
  <si>
    <t>Prepare gates</t>
  </si>
  <si>
    <t>Pilgrim Arrival</t>
  </si>
  <si>
    <t>Move to Conference Room</t>
  </si>
  <si>
    <t>Ring the bell - Check for stragglers</t>
  </si>
  <si>
    <t>Place at podium (Justifying Grace) - general agape letters and 72 hour prayer vigil boards</t>
  </si>
  <si>
    <t>Pilgrims can write questions on 3x5 cards</t>
  </si>
  <si>
    <t>Question Cards</t>
  </si>
  <si>
    <t>Spiritual for Candlelight</t>
  </si>
  <si>
    <t>Total of 4 sets - two at each end of the cross</t>
  </si>
  <si>
    <t>Serve Communion BEFORE chairs are moved - this helps it move more quickly and stay reverent.</t>
  </si>
  <si>
    <t>Food Delivery</t>
  </si>
  <si>
    <t>outside weather permitting - check with LD for preference</t>
  </si>
  <si>
    <t>Sponsors' Hour</t>
  </si>
  <si>
    <t>Sponsors' Hour - Chrysalis Room</t>
  </si>
  <si>
    <t>NGWTE Introduction Sheet</t>
  </si>
  <si>
    <t>Campfire outside (weather permitting) or activities may occur in the Chrysalis Room.</t>
  </si>
  <si>
    <t>1)  What has this Walk to Emmaus meant to me?
2)  What am I going to do about it?</t>
  </si>
  <si>
    <t>1)  Retrieve cross on which Pilgrim’s Crosses were hung. 
2)  Clean &amp; store Communion Chalices and Plates,
3)  Inventory Chapel items and return to place obtained. 
4)  Recycle usable hand-held candles &amp; wax catchers</t>
  </si>
  <si>
    <t>King's Retreat Tour</t>
  </si>
  <si>
    <t>Meeting of 1st (and some 2nd) time servants to receive tour of King's Retreat</t>
  </si>
  <si>
    <t>Introduces all Assistant Spiritual Directors and defines the role of Spiritual Directors for the weekend.</t>
  </si>
  <si>
    <t>Candlelight Seating Diagram</t>
  </si>
  <si>
    <t>Update PowerPoint document for Candlelight and test run the slide show in the Chrysalis Room</t>
  </si>
  <si>
    <t>Evening Chapel Time</t>
  </si>
  <si>
    <t>Set up Book Table</t>
  </si>
  <si>
    <t>Set up Conference Room</t>
  </si>
  <si>
    <t>Table Chapel Visit Introduction</t>
  </si>
  <si>
    <t>First Time Servants</t>
  </si>
  <si>
    <t>Kitchen ready for dessert</t>
  </si>
  <si>
    <t>Gather Pilgrims back with music</t>
  </si>
  <si>
    <t>Cup of water for speaker, Props for Speaker</t>
  </si>
  <si>
    <t>Chrysalis Room for Candlelight Service</t>
  </si>
  <si>
    <t xml:space="preserve">NGWTE Men's/Women's #___
Dates:
Lay Director: </t>
  </si>
  <si>
    <t>Opening Prayer</t>
  </si>
  <si>
    <t>Lead everyone gathered in the Chrysalis Room in prayer</t>
  </si>
  <si>
    <t>Spiritual Director</t>
  </si>
  <si>
    <t>Team, Community</t>
  </si>
  <si>
    <t>Inside ALD introduces Spiritual Director</t>
  </si>
  <si>
    <t>Spiritual Director introduces Lay Director</t>
  </si>
  <si>
    <t>Time varies - check with Spiritual Director</t>
  </si>
  <si>
    <t>Give 3x5 Cards to Spiritual Director</t>
  </si>
  <si>
    <t>Give to Spiritual Director - to be read at Candlelight</t>
  </si>
  <si>
    <t>Consult with Lay Director/ Spiritual Director on preference for this</t>
  </si>
  <si>
    <t>If desired and deemed appropriate by Spiritual Director and Lay Director</t>
  </si>
  <si>
    <t xml:space="preserve">8:30 PM
</t>
  </si>
  <si>
    <t xml:space="preserve">9:20 PM
</t>
  </si>
  <si>
    <t xml:space="preserve">9:15 PM
</t>
  </si>
  <si>
    <t xml:space="preserve">Wake Pilgrims </t>
  </si>
  <si>
    <t xml:space="preserve">Opening statement and release to dorm
</t>
  </si>
  <si>
    <t>Lay Director Announce Move to Chapel</t>
  </si>
  <si>
    <t>8:50 PM - CAMP FIRE OR INSIDE GATHERING</t>
  </si>
  <si>
    <t xml:space="preserve">Assistant Spiritual Director
</t>
  </si>
  <si>
    <r>
      <t>Lead Pilgrims in singing “DeColores” and Sing Graces</t>
    </r>
    <r>
      <rPr>
        <b/>
        <sz val="11"/>
        <color theme="1"/>
        <rFont val="Calibri"/>
        <family val="2"/>
        <scheme val="minor"/>
      </rPr>
      <t xml:space="preserve"> </t>
    </r>
  </si>
  <si>
    <t>Announce Time of Silence first, (1 min) then Read LD script after Life of Piety</t>
  </si>
  <si>
    <t>Meditation (1 min)</t>
  </si>
  <si>
    <t>Meditation (1 min) Discussion (10 min) Summary (5 min)</t>
  </si>
  <si>
    <t>Meditation (1 min) Discussion (10 min) Summary (5 min</t>
  </si>
  <si>
    <t>Weekend Coordinator</t>
  </si>
  <si>
    <t>Music Director</t>
  </si>
  <si>
    <t>Chapel Coordinator</t>
  </si>
  <si>
    <t>Give reunion cards to Chapel Coordinator</t>
  </si>
  <si>
    <t>Supply Coordinator</t>
  </si>
  <si>
    <t>Supply Assistant</t>
  </si>
  <si>
    <t>Agape Coordinator</t>
  </si>
  <si>
    <t>Give to Agape Coordinator - Make frequent runs to box &amp; take letters to Agape Room</t>
  </si>
  <si>
    <t>Housing Coordinator</t>
  </si>
  <si>
    <t>Wake Housing Coordinator and Lay Director Dorm</t>
  </si>
  <si>
    <t>Wake up Housing Coordinator and Lay Director Dorm</t>
  </si>
  <si>
    <t>Wake Housing Coordinator and all servants in Lay Director Dorm</t>
  </si>
  <si>
    <t>Kitchen Coordinator</t>
  </si>
  <si>
    <t>Technology Director</t>
  </si>
  <si>
    <t>Facilities Coordinator</t>
  </si>
  <si>
    <t>Facilities Assistant 1</t>
  </si>
  <si>
    <t>Facilities Assistant 2</t>
  </si>
  <si>
    <t>Give to Facilities Coordinator</t>
  </si>
  <si>
    <t>If possible notify Facilities Coordinator</t>
  </si>
  <si>
    <t>8:30 PM - CANDLELIGHT STARTS</t>
  </si>
  <si>
    <t>Facilities Assistant</t>
  </si>
  <si>
    <t>Refer to Housing Job Description for all set up duties.</t>
  </si>
  <si>
    <t>TD</t>
  </si>
  <si>
    <t>Dining Hall - LD/ALDs/TLs/ATLs/TD mingle</t>
  </si>
  <si>
    <t>Outside Servants with music experience typically help out during this time- Music Director to arrange BEFORE the walk!!!</t>
  </si>
  <si>
    <t>Chapel Servants</t>
  </si>
  <si>
    <t>May need to have other servants helping depending on how many stations the Spiritual decides to have</t>
  </si>
  <si>
    <t>Deliver Agape to Conference Room</t>
  </si>
  <si>
    <t>Candle, Cross, lighter, and open Bible 
** this is a change**</t>
  </si>
  <si>
    <t>Drinks and Snacks for break</t>
  </si>
  <si>
    <t xml:space="preserve">Escort Speaker to Conference Room </t>
  </si>
  <si>
    <t>Cup of water for Speaker, Props for Speaker</t>
  </si>
  <si>
    <t>Light candle and introduce Speaker</t>
  </si>
  <si>
    <t>Lock All Doors</t>
  </si>
  <si>
    <t>Unlock All Doors</t>
  </si>
  <si>
    <t>Begin Walk through with KR superintendant.</t>
  </si>
  <si>
    <t>Set up Servant's Den</t>
  </si>
  <si>
    <t>Meeting with 1st (and some 2nd) time servants to give tour of King's Retreat per job description</t>
  </si>
  <si>
    <t>Check PowerPoint for Send Off</t>
  </si>
  <si>
    <t>Check contact info and give out name tags- have them write emergency contact information on the back of nametag. Reports provided by Board Rep.</t>
  </si>
  <si>
    <t>Sponsors' Hour - Communion</t>
  </si>
  <si>
    <t xml:space="preserve">8:00 PM
</t>
  </si>
  <si>
    <t>Kitchen</t>
  </si>
  <si>
    <t>Check-in with First Time Servants</t>
  </si>
  <si>
    <t>In Chapel Hallway and Main Hallway</t>
  </si>
  <si>
    <t>The DVD is 6 minutes long</t>
  </si>
  <si>
    <t xml:space="preserve">9:30 PM
</t>
  </si>
  <si>
    <t>Conference Room, Outside Section Leaders, 4th Day Servant</t>
  </si>
  <si>
    <t>Communicate all changes to the Weekend Communication chair (if not done Thursday night)</t>
  </si>
  <si>
    <t>Assistant Kitchen Coordinator 1</t>
  </si>
  <si>
    <t>Assistant Kitchen Coordinator 2</t>
  </si>
  <si>
    <t>Fourth Day Servant</t>
  </si>
  <si>
    <t>Fourth Day Servant discussion on Progressive Servanthood within the Walk to Emmaus</t>
  </si>
  <si>
    <t>Fourth Day Servant discussion on Reunion Groups within the Walk to Emmaus</t>
  </si>
  <si>
    <t>Fourth Day Servant discussion</t>
  </si>
  <si>
    <t xml:space="preserve">8:05 PM
</t>
  </si>
  <si>
    <t xml:space="preserve">9:00 PM
</t>
  </si>
  <si>
    <t>Conference Room and Chapel bathrooms only</t>
  </si>
  <si>
    <t>For inside Conference Room to ALDs</t>
  </si>
  <si>
    <t>6 sets in Chrysalis Room for Community</t>
  </si>
  <si>
    <t>Set up Chrysalis Room for Sponsors' Hour</t>
  </si>
  <si>
    <t>7:30 PM - SEND OFF and SPONSORS' HOUR</t>
  </si>
  <si>
    <t>Refer to Board Rep timeline for set up duties.</t>
  </si>
  <si>
    <t>Help Housing Team with cleaning</t>
  </si>
  <si>
    <t>Assist Housing Team</t>
  </si>
  <si>
    <t>Stay in Chrysalis Room to call out names on crosses and to ensure prayer boards are filled</t>
  </si>
  <si>
    <t>Upper Room Three-Day Schedule Script p. 12</t>
  </si>
  <si>
    <t>Upper Room Three-Day Schedule Script pp. 13-14</t>
  </si>
  <si>
    <t>Upper Room Three-Day Schedule Script p.18</t>
  </si>
  <si>
    <t>Upper Room Three-Day Schedule Script pp. 18 -20</t>
  </si>
  <si>
    <t>Upper Room Three-Day Schedule Script pp. 27-28</t>
  </si>
  <si>
    <t>Upper Room Three-Day Schedule Script pp. 28 - 30</t>
  </si>
  <si>
    <t>Upper Room Three-Day Schedule Script pp. 30-33
Purple Worship Book pp. 14</t>
  </si>
  <si>
    <t>Upper Room Three-Day Schedule Script pp. 33</t>
  </si>
  <si>
    <t>Upper Room Three-Day Schedule Script p. 35-39</t>
  </si>
  <si>
    <t>Upper Room Three-Day Schedule Script pp. 35-39</t>
  </si>
  <si>
    <t>Upper Room Three-Day Schedule Script pp. 51-57
Purple Worship Book p. 6 (Psalm 100), p. 17 (Psalm 23)</t>
  </si>
  <si>
    <t>Upper Room Three-Day Schedule Script p. 57
Purple Worship Book p. 5</t>
  </si>
  <si>
    <t>Upper Room Three-Day Schedule Script pp. 60-61</t>
  </si>
  <si>
    <r>
      <rPr>
        <b/>
        <sz val="11"/>
        <color theme="1"/>
        <rFont val="Calibri"/>
        <family val="2"/>
        <scheme val="minor"/>
      </rPr>
      <t>Upper Room Three-Day Schedule Script pp. 17-18</t>
    </r>
    <r>
      <rPr>
        <sz val="11"/>
        <color theme="1"/>
        <rFont val="Calibri"/>
        <family val="2"/>
        <scheme val="minor"/>
      </rPr>
      <t xml:space="preserve">
</t>
    </r>
    <r>
      <rPr>
        <b/>
        <sz val="11"/>
        <color theme="1"/>
        <rFont val="Calibri"/>
        <family val="2"/>
        <scheme val="minor"/>
      </rPr>
      <t>Purple Worship Book p. 8</t>
    </r>
  </si>
  <si>
    <r>
      <rPr>
        <b/>
        <sz val="11"/>
        <color theme="1"/>
        <rFont val="Calibri"/>
        <family val="2"/>
        <scheme val="minor"/>
      </rPr>
      <t>Upper Room Three-Day Schedule Script pp. 22-23</t>
    </r>
    <r>
      <rPr>
        <sz val="11"/>
        <color theme="1"/>
        <rFont val="Calibri"/>
        <family val="2"/>
        <scheme val="minor"/>
      </rPr>
      <t xml:space="preserve">
LD Talk and table assignments</t>
    </r>
  </si>
  <si>
    <r>
      <t>ref.</t>
    </r>
    <r>
      <rPr>
        <b/>
        <sz val="11"/>
        <color theme="1"/>
        <rFont val="Calibri"/>
        <family val="2"/>
        <scheme val="minor"/>
      </rPr>
      <t xml:space="preserve"> Upper Room Three-Day Schedule Script p. 48</t>
    </r>
    <r>
      <rPr>
        <sz val="11"/>
        <color theme="1"/>
        <rFont val="Calibri"/>
        <family val="2"/>
        <scheme val="minor"/>
      </rPr>
      <t xml:space="preserve">
As soon as Community stops singing, stand and lead room in a prayer of thanksgiving followed by the comments in Script.</t>
    </r>
  </si>
  <si>
    <r>
      <rPr>
        <b/>
        <sz val="11"/>
        <color theme="1"/>
        <rFont val="Calibri"/>
        <family val="2"/>
        <scheme val="minor"/>
      </rPr>
      <t>Upper Room Three-Day Schedule Script pp. 51-57</t>
    </r>
    <r>
      <rPr>
        <sz val="11"/>
        <color theme="1"/>
        <rFont val="Calibri"/>
        <family val="2"/>
        <scheme val="minor"/>
      </rPr>
      <t xml:space="preserve">
Do not have to read all 9; pick the ones you deem appropriate using at least 4.</t>
    </r>
  </si>
  <si>
    <r>
      <rPr>
        <b/>
        <sz val="11"/>
        <color theme="1"/>
        <rFont val="Calibri"/>
        <family val="2"/>
        <scheme val="minor"/>
      </rPr>
      <t>Upper Room Three-Day Schedule Script pp. 12-16</t>
    </r>
    <r>
      <rPr>
        <sz val="11"/>
        <color theme="1"/>
        <rFont val="Calibri"/>
        <family val="2"/>
        <scheme val="minor"/>
      </rPr>
      <t xml:space="preserve">
Bring a copy of the purple worship book to podium</t>
    </r>
  </si>
  <si>
    <t>In Dorm Hallway and all Bathrooms</t>
  </si>
  <si>
    <t>Communicate to the Co-Board Weekend Communications Chair. Update and distribute Table Roster to Agape, Kitchen, Chapel and Supply Coordinators. Ensure Lay Director has updated list for assigning tables Friday morning.</t>
  </si>
  <si>
    <t>Note Changes to Pilgrim List</t>
  </si>
  <si>
    <t>Once Conference Room is in Chapel</t>
  </si>
  <si>
    <t>Pilgrims to Chapel</t>
  </si>
  <si>
    <t>Make sure doors are closed after Chapel bathrooms</t>
  </si>
  <si>
    <t>"Leave questions on tables … We will now go to the Chapel in silence.”</t>
  </si>
  <si>
    <t>Let’s go back to the Chapel in pairs</t>
  </si>
  <si>
    <t>Go outside (weather permitting) to the Chapel through the Conference Room</t>
  </si>
  <si>
    <t>Move to Chapel</t>
  </si>
  <si>
    <t>2 stations in Chrysalis Room</t>
  </si>
  <si>
    <t>Help lead people to their tables and seats (Manually change this to ALD Inside if ALD Outside is giving Priority Talk)</t>
  </si>
  <si>
    <t xml:space="preserve">Put table name sign on table and hand out supplies as you go </t>
  </si>
  <si>
    <t>Announce before Blessing</t>
  </si>
  <si>
    <t>Unlock all doors</t>
  </si>
  <si>
    <t>Ring Bell</t>
  </si>
  <si>
    <t>Give cross to Facilities Coordinator</t>
  </si>
  <si>
    <t>Place at podium – also give 3x5 index cards to TLs</t>
  </si>
  <si>
    <t>Outside Team</t>
  </si>
  <si>
    <t>Serve Outside Team Communion</t>
  </si>
  <si>
    <t>Provide Music for Outside Team Communion</t>
  </si>
  <si>
    <t>ALD Inside check with Spiritual Director regarding appropriateness of joke time</t>
  </si>
  <si>
    <t>Don’t forget to get prayers from Prayer Chapel</t>
  </si>
  <si>
    <t>2 Chapel Servants praying on their knees at altar rails at front of Chapel</t>
  </si>
  <si>
    <t xml:space="preserve">Ring bell </t>
  </si>
  <si>
    <t>Dinner for Outside Servants</t>
  </si>
  <si>
    <t>Deliver Agape to Dorm</t>
  </si>
  <si>
    <t>Make run to Conference Room</t>
  </si>
  <si>
    <t>Outside Team pack as able</t>
  </si>
  <si>
    <t xml:space="preserve">Speaker enters room, walks to podium and talk begins. No Prayer to the Holy Spirit; no music, do not say DeColores at the end of the talk (song has not been introduced yet). Upper Room Guidelines allow candle, Bible, or decorations on table. </t>
  </si>
  <si>
    <t>Serve Communion for Outside Team</t>
  </si>
  <si>
    <t>9:55 AM GROUP PHOTO</t>
  </si>
  <si>
    <t>Meditation (1 min); discussion (10 min); 
summary (5 min); posters (15 min)</t>
  </si>
  <si>
    <t>Discussion (10 min); 
summary (5 min); posters (15 min)</t>
  </si>
  <si>
    <t>Meditation (1 min); discussion (10 min); 
summary (5 min); then posters (15 min)</t>
  </si>
  <si>
    <t>Announce Before Blessing</t>
  </si>
  <si>
    <t>End of Dinner - Announce short break to Dorm and bathroom and then back to Conference Room</t>
  </si>
  <si>
    <t>Announce before blessing</t>
  </si>
  <si>
    <t>Bathroom Break on the way back to Conference Room</t>
  </si>
  <si>
    <t>Deliver Agape to Dorms</t>
  </si>
  <si>
    <t>Coordinate with Housing Team as to where and who is providing snack</t>
  </si>
  <si>
    <t xml:space="preserve">Announce Agape on Tables </t>
  </si>
  <si>
    <t>Agape Run to Dorms</t>
  </si>
  <si>
    <t>Lock all doors</t>
  </si>
  <si>
    <t>Continue helping Housing Team</t>
  </si>
  <si>
    <r>
      <rPr>
        <b/>
        <sz val="11"/>
        <color theme="1"/>
        <rFont val="Calibri"/>
        <family val="2"/>
        <scheme val="minor"/>
      </rPr>
      <t>Upper Room Three-Day Schedule Script Pg. 42-44</t>
    </r>
    <r>
      <rPr>
        <sz val="11"/>
        <color theme="1"/>
        <rFont val="Calibri"/>
        <family val="2"/>
        <scheme val="minor"/>
      </rPr>
      <t xml:space="preserve">
Please look at scripts ahead of time as you may want to adjust how you conduct Dying Moments</t>
    </r>
  </si>
  <si>
    <t>Upper Room Three-Day Schedule Script Pg. 44</t>
  </si>
  <si>
    <r>
      <rPr>
        <b/>
        <sz val="11"/>
        <color theme="1"/>
        <rFont val="Calibri"/>
        <family val="2"/>
        <scheme val="minor"/>
      </rPr>
      <t>Upper Room Three-Day Schedule Script pp. 44</t>
    </r>
    <r>
      <rPr>
        <sz val="11"/>
        <color theme="1"/>
        <rFont val="Calibri"/>
        <family val="2"/>
        <scheme val="minor"/>
      </rPr>
      <t xml:space="preserve">
All Spirituals should be available to assist</t>
    </r>
  </si>
  <si>
    <t>Upper Room Three-Day Schedule Script P 45-46</t>
  </si>
  <si>
    <r>
      <t xml:space="preserve">Prayer to the Holy Spirit and “notebooks open”
</t>
    </r>
    <r>
      <rPr>
        <b/>
        <sz val="11"/>
        <color theme="1"/>
        <rFont val="Calibri"/>
        <family val="2"/>
        <scheme val="minor"/>
      </rPr>
      <t>Emmaus Position Specific Resources PDF p.49</t>
    </r>
  </si>
  <si>
    <t>Lock all Doors</t>
  </si>
  <si>
    <t>Announce Agape on Tables</t>
  </si>
  <si>
    <t>or use outside servants to provide music</t>
  </si>
  <si>
    <t>If Dying Moments is not finished, replace prayers in Prayer Chapel with 2 Chapel Servants</t>
  </si>
  <si>
    <t>Possible Prayer Servant replacement</t>
  </si>
  <si>
    <t xml:space="preserve">Take Agape to Dorms </t>
  </si>
  <si>
    <t>All outside servants eat early to help later with serving dinner.</t>
  </si>
  <si>
    <t>7:35 PM - P0STER PARTY STARTS</t>
  </si>
  <si>
    <t>Fourth Day Servant discussion on Sponsorship within the Walk to Emmaus - if not done on Saturday evening</t>
  </si>
  <si>
    <t>Break</t>
  </si>
  <si>
    <t>Take everything to car when packed; Keep cross out to wear for Closing</t>
  </si>
  <si>
    <t>Pilgrim Packets/Rosters</t>
  </si>
  <si>
    <t>Explain the contents of Pilgrim Packets</t>
  </si>
  <si>
    <t>Only the Board Rep will have a packet. Go throuh the information in the packet using the script on website under Resources&gt;&gt;Board Rep. Let the Pilgrims know the Packet will be put with their luggage.</t>
  </si>
  <si>
    <t>Board Rep will provide script</t>
  </si>
  <si>
    <t>Use Music to gather Pilgrims back to Conference Room</t>
  </si>
  <si>
    <t>Sing 1 Song to Pilgrims</t>
  </si>
  <si>
    <t>Team and Pilgrims sing 1 song to community</t>
  </si>
  <si>
    <t>Be available to help Pilgrims</t>
  </si>
  <si>
    <t>Use Music time to gather Pilgrims</t>
  </si>
  <si>
    <t>Hug or shake hands with the Pilgrims from your table</t>
  </si>
  <si>
    <t>Anticipate arrival of Pilgrims</t>
  </si>
  <si>
    <t>Be prepared for Pilgrims to start arriving- Get luggage – tag it – bring it in – make beds (if bedding visible). Assign a housing servant to remain curbside to greet arriving Pilgrims.</t>
  </si>
  <si>
    <t>Be prepared for Pilgrims to start arriving- Get luggage – tag it – bring it in – make beds (if bedding visible)</t>
  </si>
  <si>
    <t>Welcome Pilgrims in Chrysalis Room</t>
  </si>
  <si>
    <t>Take this opportunity to meet each Pilgrim, share that you are a North Georgia Emmaus resource and you will be their contact in our community in the future.</t>
  </si>
  <si>
    <t>Give copy of Pilgrim and Team room assignments to LD and ALDs</t>
  </si>
  <si>
    <t>Receive Pilgrim crosses back from Sponsors</t>
  </si>
  <si>
    <t>Hand out Pilgrim crosses for prayer</t>
  </si>
  <si>
    <t>Candle, Bible, hand cross for talks, Pilgrim crosses after Sponsors' Hour, list of Pilgrims</t>
  </si>
  <si>
    <t>Check with Board Rep / Facilities Coordinator to ensure all Pilgrims are here before the move</t>
  </si>
  <si>
    <t>Chrysalis Room. When finished join the Pilgrims in Conference Room.</t>
  </si>
  <si>
    <t>Make sure you have an accurate list. Keep original list for letters that come for dropped Pilgrims to return to Sponsor.</t>
  </si>
  <si>
    <t>Direct Pilgrims to Dorms</t>
  </si>
  <si>
    <t>Prepare communion for Pilgrims</t>
  </si>
  <si>
    <t>Short, clean, funny (Have one plant from the Team for the first joke and then call on Pilgrims)</t>
  </si>
  <si>
    <t>Gather Pilgrims back to Conference Room with music</t>
  </si>
  <si>
    <t>Agape may be placed on bunks for when Pilgrims return to Dorm for Long Break (DORM RUN #1)</t>
  </si>
  <si>
    <t>Be ready for Pilgrims</t>
  </si>
  <si>
    <t>Ensure the prompt for the Pilgrims is on the podium</t>
  </si>
  <si>
    <t>At least one of you from each table should stay in the Chapel until all of your Pilgrims have left.</t>
  </si>
  <si>
    <t>Set up Chapel for AM once all Pilgrims have left</t>
  </si>
  <si>
    <t>Prepare Chapel for Pilgrims</t>
  </si>
  <si>
    <t>Use music to gather Pilgrims back to Conference Room</t>
  </si>
  <si>
    <t xml:space="preserve">Prepare list of missing Pilgrim letters </t>
  </si>
  <si>
    <t>Read Pilgrim names</t>
  </si>
  <si>
    <t>Hold baskets with Pilgrims' names next to those serving Communion</t>
  </si>
  <si>
    <t>Check to make sure luminaries and candles are put away; Pilgrim list to Speaker’s Prayer Chapel</t>
  </si>
  <si>
    <t>Those not sleeping in Pilgrim dorms only</t>
  </si>
  <si>
    <t>When Housing Team has moved all luggage into Chrysalis Room then put extra letter bags and Pilgrim packets with Pilgrim luggage.</t>
  </si>
  <si>
    <t>Give a Pilgrim Packet to the Board Rep to use as he/she goes through the information with the Conference Room. The Board Rep also needs a copy of the roster for each table plus one for Music and the Head Table. The Pilgrim Packets for the Pilgrims need to be put in the Chrysalis Room with their luggage.</t>
  </si>
  <si>
    <t>All Team members in position for Pilgrim arrival.</t>
  </si>
  <si>
    <t>Ensure TLs/ATLs back from Team meeting BEFORE you give the 5 min warning</t>
  </si>
  <si>
    <t>Women's Teams: see if White house needs you to wake them up</t>
  </si>
  <si>
    <t>Locate sign for Team photo</t>
  </si>
  <si>
    <t>Hand out battery candles. Coordinate Outside Team singing “Jesus, Jesus”</t>
  </si>
  <si>
    <t>No Team meeting!</t>
  </si>
  <si>
    <t>Receive Pilgrims, Team for communion service and then breakfast</t>
  </si>
  <si>
    <t>Presented by Kitchen Team or recorded</t>
  </si>
  <si>
    <t>Revelation 19:5-9 is especially appropriate on women’s weekends when the Kitchen Team is adorned with white angelic robes.</t>
  </si>
  <si>
    <t>Either donate to someone on Team or take with you- Please do not leave at camp!</t>
  </si>
  <si>
    <t>Deliver Team letter bags</t>
  </si>
  <si>
    <t>Give bags to Coordinators to distribute to their Team members</t>
  </si>
  <si>
    <t>Set up Chapel, prepare for Team communion (2 stations)</t>
  </si>
  <si>
    <t>Report to Kitchen to serve with New Servants</t>
  </si>
  <si>
    <t>Provide roster of Team and Pilgrims to Section Coordinators</t>
  </si>
  <si>
    <t>Serve Communion in Chapel</t>
  </si>
  <si>
    <t>Make final decisions on table assignments. Board Rep collects table assignments and any last minute Pilgrim and Team address information to give to Weekend Communication Chair and to update the table roster. Let outside team know if there will be a 2nd group picture including them. Pray for Friday Speakers</t>
  </si>
  <si>
    <t xml:space="preserve">outside weather permitting </t>
  </si>
  <si>
    <t xml:space="preserve">Outside weather permitting </t>
  </si>
  <si>
    <t>Upper Room Three-Day Schedule Script pp. 14-15
Purple Worship Book p. 16, 10</t>
  </si>
  <si>
    <t>Go to Dorms</t>
  </si>
  <si>
    <t>Outside weather permitting</t>
  </si>
  <si>
    <t>May start decorating Dorm area/hall bulletin board</t>
  </si>
  <si>
    <t>Whenever Pilgrims are outside on break</t>
  </si>
  <si>
    <t>Agape may be placed on Tables for when Pilgrims return to Conference Room – (CR RUN #1). Leave list of Agape items on podium for Inside ALD</t>
  </si>
  <si>
    <t>Agape may be placed on Tables for when Pilgrims return to Conference Room on Saturday – (CR RUN #2). Leave list of Agape items on podium for Inside ALD</t>
  </si>
  <si>
    <t xml:space="preserve">1st time Pilgrims are seeing Agape at a meal </t>
  </si>
  <si>
    <t xml:space="preserve">Place Agape on bunks (DORM RUN #2) </t>
  </si>
  <si>
    <t>Camp Fire or Inside Gathering Snacks</t>
  </si>
  <si>
    <t>Guide Pilgrims to the Informal Gathering</t>
  </si>
  <si>
    <t>In hallway outside of Conference Room; later, before long break on Saturday, move to Dorm area</t>
  </si>
  <si>
    <t>Altar &amp; votive candles, open Bible, flowers. NO COMMUNION</t>
  </si>
  <si>
    <t>Prepare Chapel for Dying Moments</t>
  </si>
  <si>
    <r>
      <rPr>
        <b/>
        <sz val="11"/>
        <color theme="1"/>
        <rFont val="Calibri"/>
        <family val="2"/>
        <scheme val="minor"/>
      </rPr>
      <t>Upper Room Three-Day Schedule Script pp. 40-41</t>
    </r>
    <r>
      <rPr>
        <sz val="11"/>
        <color theme="1"/>
        <rFont val="Calibri"/>
        <family val="2"/>
        <scheme val="minor"/>
      </rPr>
      <t xml:space="preserve">
Hand cross and introduce book table</t>
    </r>
  </si>
  <si>
    <t>To keep Pilgrims on the Conference Room / Chapel side of hallway (to discourage return to Dorm)</t>
  </si>
  <si>
    <t xml:space="preserve">MOG Part 2 </t>
  </si>
  <si>
    <t>2 Prayers (2nd set) praying for MOG</t>
  </si>
  <si>
    <t xml:space="preserve">Place Agape on bunks (DORM RUN #3) </t>
  </si>
  <si>
    <t xml:space="preserve">Place Agape on bunks (DORM RUN #4) </t>
  </si>
  <si>
    <t>Discuss location for Chapel Visits - inside or outside; also if there are any special accommodations that need to be made</t>
  </si>
  <si>
    <t xml:space="preserve">Ring Bell </t>
  </si>
  <si>
    <t>Model 2 questions that Pilgrims will be asked on Sunday</t>
  </si>
  <si>
    <t>Announce Poster Party- Conference Room ONLY- LD to decide how many summarys/posters each table will present. Usually 2 or 3 is a good number.</t>
  </si>
  <si>
    <t>Set out dessert once you know time Conference Room will arrive</t>
  </si>
  <si>
    <t>Community enters with song - “Turn Your Eyes Upon Jesus” after Facilities Coordinator gives OK</t>
  </si>
  <si>
    <t>Light luminaries &amp; prepare to hand out candles to community</t>
  </si>
  <si>
    <t>Exit singing &amp; line up on path</t>
  </si>
  <si>
    <t>Holding candles along path</t>
  </si>
  <si>
    <t xml:space="preserve">For Outside Team </t>
  </si>
  <si>
    <t>Line through Conference Room to Chapel</t>
  </si>
  <si>
    <r>
      <rPr>
        <b/>
        <sz val="11"/>
        <color theme="1"/>
        <rFont val="Calibri"/>
        <family val="2"/>
        <scheme val="minor"/>
      </rPr>
      <t>Upper Room Three-Day Schedule Script pp. 48-50</t>
    </r>
    <r>
      <rPr>
        <sz val="11"/>
        <color theme="1"/>
        <rFont val="Calibri"/>
        <family val="2"/>
        <scheme val="minor"/>
      </rPr>
      <t xml:space="preserve">
Spiritual Director needs to look at this ahead of time and decide how they want to do this part of the night. May not want to read the Script verbatim depending on how they will conduct this evening.</t>
    </r>
  </si>
  <si>
    <t>Cross is bare, candles, altar table set up. Sit by tables in the AM - to make it easier to go into breakfast</t>
  </si>
  <si>
    <t xml:space="preserve">Agape may be placed on Tables for when Pilgrims return to Conference Room Sunday Morning – (CR RUN #4). Leave list of Agape items on podium for Inside ALD. </t>
  </si>
  <si>
    <t>Set up Chapel - once Pilgrims leave</t>
  </si>
  <si>
    <t>Lead Serenade to Pilgrims</t>
  </si>
  <si>
    <t>Check to see if Kitchen ready</t>
  </si>
  <si>
    <t>Set up by Housing Team in front of the bulletin board</t>
  </si>
  <si>
    <t xml:space="preserve">Layout is located on the NGWTE Resources&gt;&gt; Team Leaders: Chapel </t>
  </si>
  <si>
    <t>Come to podium after Pilgrims are finished</t>
  </si>
  <si>
    <t>Explain how the cross has been used during the weekend</t>
  </si>
  <si>
    <t>Move chairs to back well</t>
  </si>
  <si>
    <t>After the Benediction</t>
  </si>
  <si>
    <t>Including moving the tables back into the Dining Hall</t>
  </si>
  <si>
    <t>ALD Outside, Kitchen Coordinator, Chapel Coordinator, Tech Director</t>
  </si>
  <si>
    <t>This is taken care of by Guards on Women's Walks</t>
  </si>
  <si>
    <t>By turning on lights</t>
  </si>
  <si>
    <t>To prepare for Seranade</t>
  </si>
  <si>
    <t>White cloth, candles, open Bible, Communion. (70+) chairs and altar table. Altar rails on either side, anything needed for Team dedication from LD, SD or ALDs. Kleenex at SD table and around room, votive candles/holders on shelves with 1 Tbsp of water.</t>
  </si>
  <si>
    <t>All Coordinators</t>
  </si>
  <si>
    <t>Continue Break with food and drinks</t>
  </si>
  <si>
    <t>If time allows</t>
  </si>
  <si>
    <t>Campfire or other activities in the Chrysalis Room (Kitchen Coordinator provides popcorn and lemonade)</t>
  </si>
  <si>
    <t>Or designate an Outside Servant to run PowerPoint</t>
  </si>
  <si>
    <t>Do NOT close the Conference Room bathrooms or Chapel bathrooms until AFTER CLOSING!!!</t>
  </si>
  <si>
    <t>Light candle, introduce Speaker - (Manually change this to ALD Outside if ALD Inside is giving Fourth Day Talk)</t>
  </si>
  <si>
    <t xml:space="preserve">A familiar song on the way to Closing </t>
  </si>
  <si>
    <t>Assistant Kitchen Coordinators required for this as well. Begin Walk through with KR superintendant.</t>
  </si>
  <si>
    <t>Refer to Job Description for all set up duties. Assist Facilities Coordinator as needed.</t>
  </si>
  <si>
    <t>Make sure Conference Room is set up. Locate table supplies (table names, 3x5 cards), 3 legged stool, speaker's props, medicine, speaker's table items (cross, Bible, table cloth, candle, lighter), ensure Agape Coordinator has speaker area set up in chair room off of Chrysalis Room.</t>
  </si>
  <si>
    <t>Take to Prayer Chapel for Sponsors' Hour. Keep them hidden until AFTER Pilgrims leave Chrysalis Room to go to Conference Room. Then bring out for community to sign up.</t>
  </si>
  <si>
    <t>PowerPoint Slide Show for Send Off is downloaded on Tech Computer. Test the presentation and update as needed.</t>
  </si>
  <si>
    <t>LD leads Pilgrims to Conference Room. ALDs check for stragglers.</t>
  </si>
  <si>
    <t>Make sure all crosses are accounted for before sponsors leave. At the end of Sponsors' Hour, move crosses back to Prayer Chapel</t>
  </si>
  <si>
    <t xml:space="preserve">Not scripted, simply introduce them. </t>
  </si>
  <si>
    <t xml:space="preserve">ALDs lead Pilgrims to dorm area. </t>
  </si>
  <si>
    <t>Housing Team in Dorm Hallway to help Pilgrims find their Dorm. Ask if they need anything - offer to make beds for ones whose bedding was not visible</t>
  </si>
  <si>
    <t>LD to say pre and post meal blessings. No singing blessings yet</t>
  </si>
  <si>
    <t>Sign and sign numbers are in the NGWTE closet. Ask Board Rep for help if necessary.</t>
  </si>
  <si>
    <t xml:space="preserve">Announce Poster Party - Conference Room ONLY - there should be plenty of time for each table to do all 5 talk summaries and posters. </t>
  </si>
  <si>
    <t>Several spirituals remain to talk with Pilgrims if needed. Never leave a clergyperson alone in the Chapel with one Pilgrim. An ALD or another clergyperson of the same gender as the Pilgrim should remain within eyesight. This ensures the safety and reputation of everyone.</t>
  </si>
  <si>
    <t>Campfire outside (weather permitting) or activities may occur in the Chrysalis Room. Provide popcorn, lemonade, and other snacks/drinks.</t>
  </si>
  <si>
    <t>Read these DIRECTIONS: “It’s time for you to share your table’s artistic responses to the talks you have heard today. Here is how we will do this. I will call one table up at a time. 
1)  Everyone from the table will introduce themselves with their name, walk, table and church. There is a cheat sheet on the podium to help you out.
2)  We will hold our applause until ALL members of the table have introduced themselves.
3)  The Secretary who wrote the summary will take 1 minute to read the table’s summary.
4)  The table will present their artistic response in 1-2 minutes."</t>
  </si>
  <si>
    <t>“Jesus Loves You”- those serenading need to be same gender as Pilgrims. Do not serenade White House</t>
  </si>
  <si>
    <t>Explain how Communion is served. Instructions in Script document</t>
  </si>
  <si>
    <t>Further explanation of Emmaus Reunion Groups should occur at this point. TLs lead this discussion and model a group reunion at their table, focusing on a limited number of questions. Remind all Pilgrims to write their names on the cards before returning them.</t>
  </si>
  <si>
    <t xml:space="preserve">Make any brief comments necessary to make the transition to the Communion liturgy and give any needed instructions at this time. Explain to all participants that after receiving Communion each person should return to their seat and maintain a spirit of reverence and worship. Remind them that after the benediction the chairs will be placed against the back wall. </t>
  </si>
  <si>
    <t>Upper Room Three-Day Schedule Script p. 16
NGWTE Schedule Appendix A Page 2</t>
  </si>
  <si>
    <t>Light candle silently, introduce Speaker                        (Manually change this to ALD Inside if ALD Outside is giving Priority Talk)</t>
  </si>
  <si>
    <t>**Change** Speaker is introduced, candle lit, but no singing, stay seated, no Prayer to the Holy Spirit and Speaker does not say DeColores. Do not use regular script to introduce speaker. Modified intro for Priority: "With notebooks open and pens ready, let's continue in the spirit of self-surrender, charity and high idealism. Our first talk will be given by a lay person."</t>
  </si>
  <si>
    <t xml:space="preserve">In Chrysalis Room </t>
  </si>
  <si>
    <t>2:45 - LONG BREAK STARTS</t>
  </si>
  <si>
    <t>Receive instructions from Spiritual Director. Red drape/ crown of thorns; move large cross to floor; set up kneeling areas around cross; need an empty basket for bread; no banners; one candle; 2 stations, extra bread in 2nd basket</t>
  </si>
  <si>
    <t xml:space="preserve">      </t>
  </si>
  <si>
    <t>NGWTE Schedule Appendix A Page 3</t>
  </si>
  <si>
    <t>Agape may be placed on Tables for when Pilgrims return to Conference Room – (CR RUN #3). Leave list of Agape items on podium for Inside ALD</t>
  </si>
  <si>
    <t>Team and Pilgrims sing 1 song “Lets sing to let them know we appreciate and accept their love”</t>
  </si>
  <si>
    <t xml:space="preserve">Place Agape on bunks (DORM RUN #5). Also, if Community brings Agape items to Candlelight, either incorporate into this Dorm Run or take to Kitchen for their use.         </t>
  </si>
  <si>
    <t>NGWTE Schedule Appendix A page 7-8</t>
  </si>
  <si>
    <t>Meditation (1 min) Discussion (10 min) Summary                                (5 min)  -   (Manually change this to ALD Outside if ALD Inside is giving Fourth Day Talk)</t>
  </si>
  <si>
    <t>Collect Reunion cards - (Manually change                this to ALD Outside if ALD Inside is giving Fourth Day Talk)</t>
  </si>
  <si>
    <t>Announce - (Manually change this to ALD                                   Outside if ALD Inside is giving Fourth Day Talk)</t>
  </si>
  <si>
    <t xml:space="preserve">Script: “Take everything with you because we won’t be returning to this room.” </t>
  </si>
  <si>
    <t>1)  Spot Clean bathrooms that you left open- but check all bathrooms because people will use them whether you put closed signs on them or not
2)  Vacuum- hallway leading to kitchen and any other areas that need it
3) Check all dorms for any left items</t>
  </si>
  <si>
    <t>After Meditation time announce, “No posters today and no rotating” 
Meditation (1 min) Discussion (10 min) Summary (5 min)</t>
  </si>
  <si>
    <t>Set up for Closing in Dining Hall</t>
  </si>
  <si>
    <t>Briefly meet to go over Closing script and clarify roles. Board Rep prepares script.</t>
  </si>
  <si>
    <t xml:space="preserve">Use the Closing script as a reference and ensure each person is clear on their role and timing. </t>
  </si>
  <si>
    <t>The song that you will be singing coming to Closing</t>
  </si>
  <si>
    <t>Prepare Closing communion</t>
  </si>
  <si>
    <t>Check area for Closing</t>
  </si>
  <si>
    <t>Ready for Closing</t>
  </si>
  <si>
    <t>Announce to community
1)  If you can, let them know what song will be sung as Pilgrims come to Closing
2)  Request that they refrain from yelling “name” if a Pilgrim forgets to say his/her name as it would probably startle the Pilgrim.
3) Ask community to refrain from taking pictures or videos and to turn cell phones on silent.</t>
  </si>
  <si>
    <t>Final tasks after Closing to complete before leaving</t>
  </si>
  <si>
    <t>Housing Servants should not leave until final okay from KR superintendant is received after Closing</t>
  </si>
  <si>
    <t>Prepare battery candles for Outside Team to use for Candlelight serenade</t>
  </si>
  <si>
    <t>Ask Sponsors for missing letters during community worship service prior to Candlelight</t>
  </si>
  <si>
    <t>Begin to arrive for Candlelight</t>
  </si>
  <si>
    <t>Continue Candlelight line from inside Conference Room to the Chapel</t>
  </si>
  <si>
    <t>Finalize layout of Pilgrim tables and Head table ensuring there is a seat for everyone. Tech Director complete seating diagram PowerPoint for Chapel Coordinator to share with community.</t>
  </si>
  <si>
    <t>Layout resembles Cross - reserve seats for all Head table servants - ensure everyone knows where their seat is</t>
  </si>
  <si>
    <t>Occurs right after Send Off (2 stations for Communion). Make sure cross for Pilgrims' crosses are ready and crosses are hung ready for Sponsors' Hour, candle, and open Bible. All prep must be kept in Prayer Chapel till after Send Off of Pilgrims. Please place communion elements on a TV tray or table and not the floor.</t>
  </si>
  <si>
    <t>Lead worship prior to Send Off</t>
  </si>
  <si>
    <t>Welcome everyone and begin Send Off</t>
  </si>
  <si>
    <t>Sponsors' Hour - using Send Off script still</t>
  </si>
  <si>
    <t>Announce - (Manually change this to ALD Inside if ALD Outside is giving Priority Talk)</t>
  </si>
  <si>
    <t>Weekend Coordinator, ALD Inside, ALD Outside, ALD Escort</t>
  </si>
  <si>
    <t>Short Break - (Manually change this to ALD Outside if ALD Inside is giving Fourth Day Talk)</t>
  </si>
  <si>
    <t>ALD Inside, ALD Outside, ALD Escort, Facilities Coordinator</t>
  </si>
  <si>
    <t>Technology Director, Kitchen Coordinator, ALD Outside, Facilities Coordinator</t>
  </si>
  <si>
    <t>Cups and cold water (use coolers and rolling cart from Kitchen)</t>
  </si>
  <si>
    <t>Check with Kitchen</t>
  </si>
  <si>
    <t>Check with Kitchen to see if they are ready for breakfast. Notify with note under rear Chapel door.</t>
  </si>
  <si>
    <r>
      <rPr>
        <b/>
        <sz val="11"/>
        <color theme="1"/>
        <rFont val="Calibri"/>
        <family val="2"/>
        <scheme val="minor"/>
      </rPr>
      <t>Upper Room Three-Day Schedule Script p.21</t>
    </r>
    <r>
      <rPr>
        <sz val="11"/>
        <color theme="1"/>
        <rFont val="Calibri"/>
        <family val="2"/>
        <scheme val="minor"/>
      </rPr>
      <t xml:space="preserve">
Do not start until you know that Kitchen is ready</t>
    </r>
  </si>
  <si>
    <t>Put up blessing signs in Kitchen for lunch</t>
  </si>
  <si>
    <t>Ask Kitchen if meal ready</t>
  </si>
  <si>
    <t>Check with Kitchen to see if they are ready</t>
  </si>
  <si>
    <t>Check to make sure the Kitchen is ready. Notify with note under rear Chapel door.</t>
  </si>
  <si>
    <r>
      <rPr>
        <b/>
        <sz val="11"/>
        <color theme="1"/>
        <rFont val="Calibri"/>
        <family val="2"/>
        <scheme val="minor"/>
      </rPr>
      <t>Upper Room Three-Day Schedule Script p. 39</t>
    </r>
    <r>
      <rPr>
        <sz val="11"/>
        <color theme="1"/>
        <rFont val="Calibri"/>
        <family val="2"/>
        <scheme val="minor"/>
      </rPr>
      <t xml:space="preserve">
Don’t start until you know Kitchen is ready</t>
    </r>
  </si>
  <si>
    <t>Notify Kitchen about timing</t>
  </si>
  <si>
    <t>Let Kitchen know when Pilgrims start taking communion</t>
  </si>
  <si>
    <t>Check to see if Kitchen is ready</t>
  </si>
  <si>
    <t>Check with Kitchen to see if ready for dessert</t>
  </si>
  <si>
    <t>Battery candles in Kitchen</t>
  </si>
  <si>
    <t>Please have one Kitchen servant per table to help guide Pilgrims to their seats. Have Kitchen servants available to guide Head table servants to their seats as well.</t>
  </si>
  <si>
    <t>3 stations, place Hand Cross for LD on podium in Dining Hall</t>
  </si>
  <si>
    <t>Provide music for Communion</t>
  </si>
  <si>
    <t>Update Pilgrim list to match Pilgrims arrived and Pilgrims dropped</t>
  </si>
  <si>
    <r>
      <rPr>
        <b/>
        <sz val="11"/>
        <color theme="1"/>
        <rFont val="Calibri"/>
        <family val="2"/>
        <scheme val="minor"/>
      </rPr>
      <t>Upper Room Three-Day Schedule Script p. 8</t>
    </r>
    <r>
      <rPr>
        <sz val="11"/>
        <color theme="1"/>
        <rFont val="Calibri"/>
        <family val="2"/>
        <scheme val="minor"/>
      </rPr>
      <t xml:space="preserve">
This can be an opportunity to:
1)     Briefly welcome the Pilgrims
2)     Express desire to personally visit with each Pilgrim during the coming days.
3)     Explain that Spiritual Directors will be available for conversation about any concerns, struggles, or matters of faith.
4)     Explain that Emmaus is ecumenical in nature and that is important to remain open to various faith traditions represented in the group. 
5)    Holy Communion will be celebrated daily and is open to all.</t>
    </r>
  </si>
  <si>
    <r>
      <rPr>
        <b/>
        <sz val="11"/>
        <rFont val="Calibri"/>
        <family val="2"/>
        <scheme val="minor"/>
      </rPr>
      <t>Upper Room Three-Day Schedule Script p. 8-12
NGWTE Schedule Appendix A Page 1 for Specific Instructions</t>
    </r>
    <r>
      <rPr>
        <sz val="11"/>
        <rFont val="Calibri"/>
        <family val="2"/>
        <scheme val="minor"/>
      </rPr>
      <t xml:space="preserve">
LD and ALDs need copies of Dorm Assignments
LD reads introduction to Emmaus and at smoking comment go to NGWTE Schedule Appendix A for specific instructions. 
At the short break call out Pilgrim and Team names for each dorm. ALDs will help direct Pilgrims to the Dorms (Housing Team will be ready to help Pilgrims find their rooms). LD instructs to listen for the bell when it is time to return to Conference Room.</t>
    </r>
  </si>
  <si>
    <t>Set up for Team Communion</t>
  </si>
  <si>
    <t>Place at podium for Life of Piety the stool and one leg</t>
  </si>
  <si>
    <t>Announce that we are going to the Chapel</t>
  </si>
  <si>
    <t>Save meal for Speaker</t>
  </si>
  <si>
    <t>Drinks only; Remove from hall once MOG speaker enters to give talk</t>
  </si>
  <si>
    <t>Announce Long Break before Blessing</t>
  </si>
  <si>
    <t>Announce long break - you may rest or walk outside (set boundaries). “Please return to the Conference Room when you hear the bell.”</t>
  </si>
  <si>
    <t>Set up chairs and areas for Table Chapel visits</t>
  </si>
  <si>
    <t>2:25 PM - TABLE CHAPEL VISITS</t>
  </si>
  <si>
    <t>Return from Table Chapel visits</t>
  </si>
  <si>
    <t xml:space="preserve">Escort Speaker back to Prayer Chapel </t>
  </si>
  <si>
    <t>Escort Speaker back to Prayer Chapel</t>
  </si>
  <si>
    <t>Outside servants help serve when Kitchen servants are prepping for skit</t>
  </si>
  <si>
    <t>ALD Inside and ALD Outside</t>
  </si>
  <si>
    <t>Give report and read Lay Director letter</t>
  </si>
  <si>
    <t>Community enters Dining Hall</t>
  </si>
  <si>
    <r>
      <t xml:space="preserve">Dismiss to breakfast with specific instructions found in LD Script - </t>
    </r>
    <r>
      <rPr>
        <b/>
        <sz val="11"/>
        <color theme="1"/>
        <rFont val="Calibri"/>
        <family val="2"/>
        <scheme val="minor"/>
      </rPr>
      <t>NGWTE Schedule Appendix A page 7</t>
    </r>
  </si>
  <si>
    <r>
      <rPr>
        <b/>
        <sz val="11"/>
        <color theme="1"/>
        <rFont val="Calibri"/>
        <family val="2"/>
        <scheme val="minor"/>
      </rPr>
      <t>NGWTE Schedule Appendix A page 7-8</t>
    </r>
    <r>
      <rPr>
        <sz val="11"/>
        <color theme="1"/>
        <rFont val="Calibri"/>
        <family val="2"/>
        <scheme val="minor"/>
      </rPr>
      <t xml:space="preserve">
Once music is finished and entire Team is in the Kitchen ask everyone to be seated and remain silent</t>
    </r>
  </si>
  <si>
    <t>Lead singing during Communion</t>
  </si>
  <si>
    <t>1)   All banners returned to Agape Room and hanging
2)   Clean work area and return to original configuration
3)   Remove labels from mailboxes
4)   Vacuum Agape Room</t>
  </si>
  <si>
    <r>
      <rPr>
        <b/>
        <sz val="11"/>
        <color theme="1"/>
        <rFont val="Calibri"/>
        <family val="2"/>
        <scheme val="minor"/>
      </rPr>
      <t>Upper Room Three-Day Schedule Script p. 61</t>
    </r>
    <r>
      <rPr>
        <sz val="11"/>
        <color theme="1"/>
        <rFont val="Calibri"/>
        <family val="2"/>
        <scheme val="minor"/>
      </rPr>
      <t xml:space="preserve">
Call each table and then each Pilgrim’s name. Lay Director will give them the cross stating, “Christ is counting on you,” hopefully the Pilgrim will respond with, “And I am counting on Christ.” Then the Spiritual Director will hand them their service sheets.</t>
    </r>
  </si>
  <si>
    <r>
      <rPr>
        <b/>
        <sz val="11"/>
        <color theme="1"/>
        <rFont val="Calibri"/>
        <family val="2"/>
        <scheme val="minor"/>
      </rPr>
      <t>Upper Room Three-Day Schedule Script p. 61</t>
    </r>
    <r>
      <rPr>
        <sz val="11"/>
        <color theme="1"/>
        <rFont val="Calibri"/>
        <family val="2"/>
        <scheme val="minor"/>
      </rPr>
      <t xml:space="preserve">
Call each table and then each pilgrim’s name. Lay Director will give them the cross stating, “Christ is counting on you,” hopefully the pilgrim will respond with, “And I am counting on Christ.” Then the Spiritual Director will hand them their service sheets.</t>
    </r>
  </si>
  <si>
    <t>Event</t>
  </si>
  <si>
    <t>Arrive through out the day. Set up personal area and begin section preparation for the weekend. Section Coordinators should communicate an arrival time no later than 4:00 PM.</t>
  </si>
  <si>
    <t>Assist Board Rep with setup for Send Off</t>
  </si>
  <si>
    <r>
      <rPr>
        <b/>
        <sz val="11"/>
        <color theme="1"/>
        <rFont val="Calibri"/>
        <family val="2"/>
        <scheme val="minor"/>
      </rPr>
      <t>NGWTE Send Off Script</t>
    </r>
    <r>
      <rPr>
        <sz val="11"/>
        <color theme="1"/>
        <rFont val="Calibri"/>
        <family val="2"/>
        <scheme val="minor"/>
      </rPr>
      <t xml:space="preserve">
Announce that Sponsors need to stay for a few important announcements</t>
    </r>
  </si>
  <si>
    <t>NGWTE Send Off Script and Roll Call list are prepared by Board Rep who will call the Lay Director up to read from the Script</t>
  </si>
  <si>
    <t>"After the Blessing, we will be going to the Dorm for a short bathroom break and then go to the Conference Room when you hear the bell ring."</t>
  </si>
  <si>
    <r>
      <rPr>
        <b/>
        <sz val="11"/>
        <color theme="1"/>
        <rFont val="Calibri"/>
        <family val="2"/>
        <scheme val="minor"/>
      </rPr>
      <t>Upper Room Position Specific Resources PDF p. 51</t>
    </r>
    <r>
      <rPr>
        <sz val="11"/>
        <color theme="1"/>
        <rFont val="Calibri"/>
        <family val="2"/>
        <scheme val="minor"/>
      </rPr>
      <t xml:space="preserve">
Music Servants including Technology Director Introduce themselves. Verbally explain the tradition behind DeColores and singing grace before and after meals. No skit or dramatic interpretation</t>
    </r>
  </si>
  <si>
    <t>Complete bulletin board decorating</t>
  </si>
  <si>
    <t>If you are decorating the bulletin board you will want it to be completed prior to Candlelight</t>
  </si>
  <si>
    <t>In front of bulletin board</t>
  </si>
  <si>
    <t>ALD Outside, Kitchen Coordinator, Technology Director work together to determine Conference Room Candlelight Seating in Dining Hall</t>
  </si>
  <si>
    <t>Tonight, after the community leaves the Dining Hall the outside support servants will form a Candlelight line on the inside from Conference Room all the way to the Chapel</t>
  </si>
  <si>
    <t>Read these DIRECTIONS: “It’s time for you to share your table’s artistic responses to the talks you have heard today. Here is how we will do this. I will call one table up at a time. 
1)  Everyone from the table will introduce themselves with their name, walk, table and church. There is a cheat sheet on the podium to help you out.
2)  We will hold our applause until ALL members of the table have introduced themselves.
3)  The Secretary who wrote the summary will take 1 minute to read the table’s summary.
4)  The table will present their artistic response in 1-2 minutes."</t>
  </si>
  <si>
    <t>Discussion about table dynamics; Ask for a report on how outside areas are doing as well as any concerns or celebrations; Pray for Saturday and Sunday Speakers</t>
  </si>
  <si>
    <t>Chapel Coordinator Weekend Coordinator</t>
  </si>
  <si>
    <r>
      <rPr>
        <b/>
        <sz val="11"/>
        <color theme="1"/>
        <rFont val="Calibri"/>
        <family val="2"/>
        <scheme val="minor"/>
      </rPr>
      <t>Weekend Coordinator</t>
    </r>
    <r>
      <rPr>
        <sz val="11"/>
        <color theme="1"/>
        <rFont val="Calibri"/>
        <family val="2"/>
        <scheme val="minor"/>
      </rPr>
      <t xml:space="preserve"> to tap them on shoulder to leave when everyone from Conference Room is seated</t>
    </r>
  </si>
  <si>
    <t>Provide chairs – do not make groups sit on the ground. Check w/ TLs at Friday night Team meeting for any accommodations for their group.</t>
  </si>
  <si>
    <t>Extra chairs in front and sides- leave room in back for standing (min 150 seats), Communion table at front next to podium (6 communion stations).</t>
  </si>
  <si>
    <t>Chrysalis Room – put away extra chairs, remove communion elements</t>
  </si>
  <si>
    <t>List left on podium by Agape Team</t>
  </si>
  <si>
    <t>"Let's prepare for the next speaker by putting drinks in center of the table." Read script on podium. Note: no longer rotating</t>
  </si>
  <si>
    <t>"Let's prepare for the next speaker by putting drinks in center of the table." Read script on podium.</t>
  </si>
  <si>
    <t>Confirm Prayer and ALD Script are on podium</t>
  </si>
  <si>
    <t>Set up table in front of podium before Priority Talk</t>
  </si>
  <si>
    <t>Explain that we put drinks in center of table to show respect for the speaker.
"Let's prepare for the next speaker by putting drinks in center of the table and make sure you have rotated." Once everyone is settled, read script on podium.</t>
  </si>
  <si>
    <t>"Let's prepare for the next speaker by putting drinks in center of the table and make sure you have rotated." Once everyone is settled, read script on podium.</t>
  </si>
  <si>
    <t>Ensure prompts are on podium</t>
  </si>
  <si>
    <r>
      <t xml:space="preserve">Host Candlelight; Use </t>
    </r>
    <r>
      <rPr>
        <b/>
        <sz val="11"/>
        <color theme="1"/>
        <rFont val="Calibri"/>
        <family val="2"/>
        <scheme val="minor"/>
      </rPr>
      <t>Candlelight Script</t>
    </r>
    <r>
      <rPr>
        <sz val="11"/>
        <color theme="1"/>
        <rFont val="Calibri"/>
        <family val="2"/>
        <scheme val="minor"/>
      </rPr>
      <t xml:space="preserve"> from Website</t>
    </r>
  </si>
  <si>
    <t xml:space="preserve">Supply Assistant / Facilities Assistants stand in front of Chrysalis Room to keep Pilgrims from going in there (community will most likely be here already - but Pilgrims usually just think it is team in there) </t>
  </si>
  <si>
    <t>Make sure ALL Pilgrims are down from Dorm area first.</t>
  </si>
  <si>
    <t xml:space="preserve">Fourth Day Servant discussion </t>
  </si>
  <si>
    <t>Fourth Day Servant discussion on Sponsorship within the Walk to Emmaus; held in Kitchen Dorm (2 Options - Can either be done here or at 10:00 on Sunday morning)</t>
  </si>
  <si>
    <t>Flash lights - ensure all Pilgrims, TLs and ATLs are back from Chapel before you give the 5 min warning</t>
  </si>
  <si>
    <t>Guards should be standing at assigned seats before Conference Room enters. Refer to Guard job description for further details.</t>
  </si>
  <si>
    <r>
      <rPr>
        <b/>
        <sz val="11"/>
        <color theme="1"/>
        <rFont val="Calibri"/>
        <family val="2"/>
        <scheme val="minor"/>
      </rPr>
      <t>NGWTE Schedule Appendix A page 7-8</t>
    </r>
    <r>
      <rPr>
        <sz val="11"/>
        <color theme="1"/>
        <rFont val="Calibri"/>
        <family val="2"/>
        <scheme val="minor"/>
      </rPr>
      <t xml:space="preserve">
Script in Lay Director Script document. Embellish as desired. </t>
    </r>
  </si>
  <si>
    <t>Store thorned crown, altar table, candles &amp; Kleenex. Vacuum &amp; clean Chapel and Prayer Chapel.</t>
  </si>
  <si>
    <t>Set up Agape bags and make sure family letters are on top of stack- group the bags by tables, the Team, including Kitchen separate. ONLY 10 LETTERS will be delivered to Pilgrims/TLs/ATLs on Sunday. Place remaining letters in Ziploc bag with their luggage.</t>
  </si>
  <si>
    <t>Lay Director Spiritual Director Board Rep</t>
  </si>
  <si>
    <t xml:space="preserve">Have Agape Bags ready for ALDs to pick up in Agape Room </t>
  </si>
  <si>
    <t>Read Script explaining personal Agape letters</t>
  </si>
  <si>
    <t>Team may wear crosses at this time</t>
  </si>
  <si>
    <r>
      <rPr>
        <b/>
        <sz val="11"/>
        <color theme="1"/>
        <rFont val="Calibri"/>
        <family val="2"/>
        <scheme val="minor"/>
      </rPr>
      <t>Upper Room Three-Day Schedule Script p. 62</t>
    </r>
    <r>
      <rPr>
        <sz val="11"/>
        <color theme="1"/>
        <rFont val="Calibri"/>
        <family val="2"/>
        <scheme val="minor"/>
      </rPr>
      <t xml:space="preserve">
Script: “Please line up by tables, with a Table Leader in front, and an Assistant Table Leader behind each table group. Please follow me to the Dining Hall.”</t>
    </r>
  </si>
  <si>
    <t>Set up for Cross Ceremony
Outside in the Pavilion (weather permitting) or in Chapel- Check with LD for their preference</t>
  </si>
  <si>
    <t xml:space="preserve">Have crosses and reunion cards grouped by table. Reunion group cards should be in the same order as the crosses for the LD to hand out. Label each table grouping. </t>
  </si>
  <si>
    <r>
      <rPr>
        <b/>
        <sz val="11"/>
        <color theme="1"/>
        <rFont val="Calibri"/>
        <family val="2"/>
        <scheme val="minor"/>
      </rPr>
      <t>NGWTE Closing Script</t>
    </r>
    <r>
      <rPr>
        <sz val="11"/>
        <color theme="1"/>
        <rFont val="Calibri"/>
        <family val="2"/>
        <scheme val="minor"/>
      </rPr>
      <t xml:space="preserve"> located on Board Rep &amp; LD Resources </t>
    </r>
  </si>
  <si>
    <t>Script available on website under Resources&gt;&gt;Board Rep.
Have tables make corrections on the roster at their table in pen. Collect rosters. Forward any changes to the Weekend Communication Chair by Monday.</t>
  </si>
  <si>
    <r>
      <rPr>
        <b/>
        <sz val="11"/>
        <color theme="1"/>
        <rFont val="Calibri"/>
        <family val="2"/>
        <scheme val="minor"/>
      </rPr>
      <t>Emmaus Position Specific Resources PDF p. 50</t>
    </r>
    <r>
      <rPr>
        <sz val="11"/>
        <color theme="1"/>
        <rFont val="Calibri"/>
        <family val="2"/>
        <scheme val="minor"/>
      </rPr>
      <t xml:space="preserve">
Prompts for Pilgrims (Name, Table, church, Walk #) plus the 2 questions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</si>
</sst>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12" x14ac:knownFonts="1">
    <font>
      <sz val="11"/>
      <color theme="1"/>
      <name val="Calibri"/>
      <family val="2"/>
      <scheme val="minor"/>
    </font>
    <font>
      <sz val="11"/>
      <color rgb="FF006100"/>
      <name val="Calibri"/>
      <family val="2"/>
      <scheme val="minor"/>
    </font>
    <font>
      <sz val="11"/>
      <color rgb="FF9C5700"/>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b/>
      <sz val="11"/>
      <color theme="0"/>
      <name val="Calibri"/>
      <family val="2"/>
      <scheme val="minor"/>
    </font>
    <font>
      <b/>
      <sz val="11"/>
      <name val="Calibri"/>
      <family val="2"/>
      <scheme val="minor"/>
    </font>
    <font>
      <i/>
      <sz val="11"/>
      <color theme="1"/>
      <name val="Calibri"/>
      <family val="2"/>
      <scheme val="minor"/>
    </font>
    <font>
      <b/>
      <sz val="11"/>
      <color theme="2"/>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4" tint="-0.2499465926084170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5" borderId="0" applyNumberFormat="0" applyBorder="0" applyAlignment="0" applyProtection="0"/>
    <xf numFmtId="0" fontId="2" fillId="6" borderId="0" applyNumberFormat="0" applyBorder="0" applyAlignment="0" applyProtection="0"/>
  </cellStyleXfs>
  <cellXfs count="75">
    <xf numFmtId="0" fontId="0" fillId="0" borderId="0" xfId="0"/>
    <xf numFmtId="0" fontId="3" fillId="0" borderId="0" xfId="0" applyFont="1"/>
    <xf numFmtId="0" fontId="4" fillId="0" borderId="0" xfId="0" applyFont="1"/>
    <xf numFmtId="0" fontId="4" fillId="3" borderId="0" xfId="0" applyFont="1" applyFill="1"/>
    <xf numFmtId="0" fontId="4" fillId="4" borderId="0" xfId="0" applyFont="1" applyFill="1"/>
    <xf numFmtId="0" fontId="6" fillId="0" borderId="0" xfId="0" applyFont="1" applyAlignment="1">
      <alignment vertical="top" wrapText="1"/>
    </xf>
    <xf numFmtId="0" fontId="6" fillId="0" borderId="1" xfId="0" applyFont="1" applyBorder="1" applyAlignment="1">
      <alignment vertical="top" wrapText="1"/>
    </xf>
    <xf numFmtId="0" fontId="7" fillId="0" borderId="0" xfId="0" applyFont="1" applyAlignment="1">
      <alignment vertical="top" wrapText="1"/>
    </xf>
    <xf numFmtId="0" fontId="6" fillId="0" borderId="1" xfId="0" applyFont="1" applyBorder="1" applyAlignment="1">
      <alignment horizontal="left" vertical="top" wrapText="1"/>
    </xf>
    <xf numFmtId="0" fontId="6" fillId="0" borderId="0" xfId="0" applyFont="1" applyAlignment="1">
      <alignment horizontal="left" vertical="top" wrapText="1"/>
    </xf>
    <xf numFmtId="0" fontId="7" fillId="0" borderId="1" xfId="1" applyFont="1" applyFill="1" applyBorder="1" applyAlignment="1">
      <alignment horizontal="left" vertical="top" wrapText="1"/>
    </xf>
    <xf numFmtId="0" fontId="6" fillId="0" borderId="0" xfId="0" applyFont="1"/>
    <xf numFmtId="0" fontId="0" fillId="0" borderId="1" xfId="0" applyBorder="1" applyAlignment="1">
      <alignment vertical="top" wrapText="1"/>
    </xf>
    <xf numFmtId="0" fontId="7" fillId="0" borderId="1" xfId="1" applyFont="1" applyFill="1" applyBorder="1" applyAlignment="1">
      <alignment vertical="top" wrapText="1"/>
    </xf>
    <xf numFmtId="0" fontId="0" fillId="0" borderId="1" xfId="0" applyBorder="1" applyAlignment="1">
      <alignment horizontal="left" vertical="top" wrapText="1"/>
    </xf>
    <xf numFmtId="164" fontId="6" fillId="0" borderId="1" xfId="0" applyNumberFormat="1" applyFont="1" applyBorder="1" applyAlignment="1">
      <alignment vertical="top" wrapText="1"/>
    </xf>
    <xf numFmtId="164" fontId="6" fillId="0" borderId="1" xfId="0" applyNumberFormat="1" applyFont="1" applyBorder="1" applyAlignment="1">
      <alignment horizontal="left" vertical="top" wrapText="1"/>
    </xf>
    <xf numFmtId="164" fontId="7" fillId="0" borderId="1" xfId="1" applyNumberFormat="1" applyFont="1" applyFill="1" applyBorder="1" applyAlignment="1">
      <alignment horizontal="left" vertical="top" wrapText="1"/>
    </xf>
    <xf numFmtId="164" fontId="6" fillId="0" borderId="0" xfId="0" applyNumberFormat="1" applyFont="1" applyAlignment="1">
      <alignment horizontal="left" vertical="top" wrapText="1"/>
    </xf>
    <xf numFmtId="164" fontId="6" fillId="0" borderId="0" xfId="0" applyNumberFormat="1" applyFont="1" applyAlignment="1">
      <alignment vertical="top" wrapText="1"/>
    </xf>
    <xf numFmtId="0" fontId="7" fillId="0" borderId="0" xfId="0" applyFont="1" applyAlignment="1">
      <alignment horizontal="left" vertical="top" wrapText="1"/>
    </xf>
    <xf numFmtId="0" fontId="6" fillId="7" borderId="1" xfId="0" applyFont="1" applyFill="1" applyBorder="1" applyAlignment="1">
      <alignment vertical="top" wrapText="1"/>
    </xf>
    <xf numFmtId="164" fontId="6" fillId="7" borderId="1" xfId="0" applyNumberFormat="1" applyFont="1" applyFill="1" applyBorder="1" applyAlignment="1">
      <alignment horizontal="left" vertical="top" wrapText="1"/>
    </xf>
    <xf numFmtId="0" fontId="6" fillId="7" borderId="1" xfId="0" applyFont="1" applyFill="1" applyBorder="1" applyAlignment="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0" fontId="7" fillId="7" borderId="1" xfId="1" applyFont="1" applyFill="1" applyBorder="1" applyAlignment="1">
      <alignment horizontal="left" vertical="top" wrapText="1"/>
    </xf>
    <xf numFmtId="0" fontId="4" fillId="7" borderId="1" xfId="2" applyFont="1" applyFill="1" applyBorder="1" applyAlignment="1">
      <alignment horizontal="left" vertical="top" wrapText="1"/>
    </xf>
    <xf numFmtId="0" fontId="7" fillId="7" borderId="1" xfId="0" applyFont="1" applyFill="1" applyBorder="1" applyAlignment="1">
      <alignment vertical="top" wrapText="1"/>
    </xf>
    <xf numFmtId="164" fontId="7" fillId="7" borderId="1" xfId="0" applyNumberFormat="1" applyFont="1" applyFill="1" applyBorder="1" applyAlignment="1">
      <alignment horizontal="left" vertical="top" wrapText="1"/>
    </xf>
    <xf numFmtId="0" fontId="7" fillId="7" borderId="1" xfId="0" applyFont="1" applyFill="1" applyBorder="1" applyAlignment="1">
      <alignment horizontal="left" vertical="top" wrapText="1"/>
    </xf>
    <xf numFmtId="164" fontId="0" fillId="7" borderId="1" xfId="0" applyNumberFormat="1" applyFill="1" applyBorder="1" applyAlignment="1">
      <alignment horizontal="left" vertical="top" wrapText="1"/>
    </xf>
    <xf numFmtId="0" fontId="0" fillId="4" borderId="0" xfId="0" applyFill="1"/>
    <xf numFmtId="20" fontId="6" fillId="0" borderId="1" xfId="0" applyNumberFormat="1" applyFont="1" applyBorder="1" applyAlignment="1">
      <alignment horizontal="left" vertical="top" wrapText="1"/>
    </xf>
    <xf numFmtId="20" fontId="6" fillId="7" borderId="1" xfId="0" applyNumberFormat="1" applyFont="1" applyFill="1" applyBorder="1" applyAlignment="1">
      <alignment horizontal="left" vertical="top" wrapText="1"/>
    </xf>
    <xf numFmtId="20" fontId="0" fillId="7" borderId="1" xfId="0" applyNumberFormat="1" applyFill="1" applyBorder="1" applyAlignment="1">
      <alignment horizontal="left" vertical="top" wrapText="1"/>
    </xf>
    <xf numFmtId="18" fontId="6" fillId="7" borderId="1" xfId="0" applyNumberFormat="1" applyFont="1" applyFill="1" applyBorder="1" applyAlignment="1">
      <alignment horizontal="left" vertical="top" wrapText="1"/>
    </xf>
    <xf numFmtId="20" fontId="0" fillId="0" borderId="1" xfId="0" applyNumberFormat="1" applyBorder="1" applyAlignment="1">
      <alignment horizontal="left"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0" fillId="0" borderId="0" xfId="0"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horizontal="left" vertical="top" wrapText="1"/>
    </xf>
    <xf numFmtId="0" fontId="7" fillId="0" borderId="1" xfId="0" applyFont="1" applyBorder="1" applyAlignment="1">
      <alignment vertical="top" wrapText="1"/>
    </xf>
    <xf numFmtId="0" fontId="3" fillId="0" borderId="1" xfId="0" applyFont="1" applyBorder="1" applyAlignment="1">
      <alignment horizontal="left" vertical="top" wrapText="1"/>
    </xf>
    <xf numFmtId="0" fontId="10" fillId="3" borderId="0" xfId="0" applyFont="1" applyFill="1"/>
    <xf numFmtId="0" fontId="10" fillId="4" borderId="0" xfId="0" applyFont="1" applyFill="1"/>
    <xf numFmtId="0" fontId="6" fillId="8" borderId="6" xfId="0" applyFont="1" applyFill="1" applyBorder="1" applyAlignment="1">
      <alignment horizontal="left" vertical="top" wrapText="1"/>
    </xf>
    <xf numFmtId="0" fontId="8" fillId="2" borderId="0" xfId="0" applyFont="1" applyFill="1" applyAlignment="1">
      <alignment vertical="top" wrapText="1"/>
    </xf>
    <xf numFmtId="0" fontId="6" fillId="8" borderId="2" xfId="0" applyFont="1" applyFill="1" applyBorder="1" applyAlignment="1">
      <alignment vertical="top" wrapText="1"/>
    </xf>
    <xf numFmtId="0" fontId="7" fillId="0" borderId="2" xfId="0" applyFont="1" applyBorder="1" applyAlignment="1">
      <alignment horizontal="left" vertical="top" wrapText="1"/>
    </xf>
    <xf numFmtId="0" fontId="7" fillId="7" borderId="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8" borderId="2" xfId="0" applyFont="1" applyFill="1" applyBorder="1" applyAlignment="1">
      <alignment horizontal="left" vertical="top" wrapText="1"/>
    </xf>
    <xf numFmtId="0" fontId="0" fillId="8" borderId="2" xfId="0" applyFill="1" applyBorder="1" applyAlignment="1">
      <alignment horizontal="left" vertical="top" wrapText="1"/>
    </xf>
    <xf numFmtId="0" fontId="11" fillId="2" borderId="3" xfId="0" applyFont="1" applyFill="1" applyBorder="1" applyAlignment="1">
      <alignment horizontal="left" vertical="top" wrapText="1"/>
    </xf>
    <xf numFmtId="0" fontId="6" fillId="7" borderId="7" xfId="0" applyFont="1" applyFill="1" applyBorder="1" applyAlignment="1">
      <alignment horizontal="left" vertical="top" wrapText="1"/>
    </xf>
    <xf numFmtId="164" fontId="6" fillId="7" borderId="7" xfId="0" applyNumberFormat="1" applyFont="1" applyFill="1" applyBorder="1" applyAlignment="1">
      <alignment horizontal="left" vertical="top" wrapText="1"/>
    </xf>
    <xf numFmtId="0" fontId="0" fillId="7" borderId="7" xfId="0" applyFill="1" applyBorder="1" applyAlignment="1">
      <alignment horizontal="left" vertical="top" wrapText="1"/>
    </xf>
    <xf numFmtId="0" fontId="6" fillId="8" borderId="8" xfId="0" applyFont="1" applyFill="1" applyBorder="1" applyAlignment="1">
      <alignment horizontal="left" vertical="top" wrapText="1"/>
    </xf>
    <xf numFmtId="0" fontId="8" fillId="2" borderId="9" xfId="0" applyFont="1" applyFill="1" applyBorder="1" applyAlignment="1">
      <alignment horizontal="center"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center" vertical="top" wrapText="1"/>
    </xf>
    <xf numFmtId="164" fontId="0" fillId="0" borderId="1" xfId="0" applyNumberFormat="1" applyBorder="1" applyAlignment="1">
      <alignment horizontal="left" vertical="top" wrapText="1"/>
    </xf>
    <xf numFmtId="0" fontId="0" fillId="0" borderId="0" xfId="0" applyAlignment="1">
      <alignment horizontal="left" vertical="top" wrapText="1"/>
    </xf>
    <xf numFmtId="0" fontId="3" fillId="0" borderId="1" xfId="0" applyFont="1" applyBorder="1" applyAlignment="1">
      <alignment vertical="top" wrapText="1"/>
    </xf>
    <xf numFmtId="0" fontId="7" fillId="7" borderId="5" xfId="0" applyFont="1" applyFill="1" applyBorder="1" applyAlignment="1">
      <alignment horizontal="left" vertical="top" wrapText="1"/>
    </xf>
    <xf numFmtId="0" fontId="5" fillId="0" borderId="0" xfId="0" applyFont="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0" fillId="0" borderId="1" xfId="0" applyFont="1" applyBorder="1" applyAlignment="1">
      <alignment vertical="top"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247650</xdr:colOff>
      <xdr:row>0</xdr:row>
      <xdr:rowOff>729809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09625" cy="682184"/>
        </a:xfrm>
        <a:prstGeom prst="rect">
          <a:avLst/>
        </a:prstGeom>
      </xdr:spPr>
    </xdr:pic>
    <xdr:clientData/>
  </xdr:twoCellAnchor>
  <xdr:twoCellAnchor>
    <xdr:from>
      <xdr:col>6</xdr:col>
      <xdr:colOff>1368136</xdr:colOff>
      <xdr:row>0</xdr:row>
      <xdr:rowOff>60614</xdr:rowOff>
    </xdr:from>
    <xdr:to>
      <xdr:col>6</xdr:col>
      <xdr:colOff>3281796</xdr:colOff>
      <xdr:row>0</xdr:row>
      <xdr:rowOff>692727</xdr:rowOff>
    </xdr:to>
    <xdr:sp macro="" textlink="">
      <xdr:nvSpPr>
        <xdr:cNvPr id="3" name="TextBox 2">
          <a:extLst>
            <a:ext uri="{FF2B5EF4-FFF2-40B4-BE49-F238E27FC236}">
              <a16:creationId xmlns:a16="http://schemas.microsoft.com/office/drawing/2014/main" id="{9B74F9AC-A2BE-4FEA-9595-D792F864CC02}"/>
            </a:ext>
          </a:extLst>
        </xdr:cNvPr>
        <xdr:cNvSpPr txBox="1"/>
      </xdr:nvSpPr>
      <xdr:spPr>
        <a:xfrm>
          <a:off x="8425295" y="60614"/>
          <a:ext cx="1913660" cy="632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Walk Logo/Graphic can be inserted</a:t>
          </a:r>
          <a:r>
            <a:rPr lang="en-US" sz="1100" baseline="0"/>
            <a:t> here, or this box can be deleted.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6"/>
  <sheetViews>
    <sheetView tabSelected="1" zoomScaleNormal="100" workbookViewId="0">
      <pane ySplit="2" topLeftCell="A3" activePane="bottomLeft" state="frozen"/>
      <selection pane="bottomLeft" activeCell="F3" sqref="F3"/>
    </sheetView>
  </sheetViews>
  <sheetFormatPr defaultColWidth="9.1796875" defaultRowHeight="14.5" x14ac:dyDescent="0.35"/>
  <cols>
    <col min="1" max="1" width="9.1796875" style="5"/>
    <col min="2" max="2" width="11.7265625" style="19" customWidth="1"/>
    <col min="3" max="3" width="11.7265625" style="9" customWidth="1"/>
    <col min="4" max="4" width="15.54296875" style="5" customWidth="1"/>
    <col min="5" max="5" width="15.54296875" style="9" customWidth="1"/>
    <col min="6" max="6" width="42.1796875" style="5" customWidth="1"/>
    <col min="7" max="8" width="50.7265625" style="5" customWidth="1"/>
    <col min="9" max="16384" width="9.1796875" style="5"/>
  </cols>
  <sheetData>
    <row r="1" spans="1:7" ht="60" customHeight="1" x14ac:dyDescent="0.35">
      <c r="A1" s="70" t="s">
        <v>527</v>
      </c>
      <c r="B1" s="70"/>
      <c r="C1" s="70"/>
      <c r="D1" s="70"/>
      <c r="E1" s="70"/>
      <c r="F1" s="70"/>
      <c r="G1" s="70"/>
    </row>
    <row r="2" spans="1:7" ht="29" x14ac:dyDescent="0.35">
      <c r="A2" s="6" t="s">
        <v>375</v>
      </c>
      <c r="B2" s="15" t="s">
        <v>44</v>
      </c>
      <c r="C2" s="8" t="s">
        <v>45</v>
      </c>
      <c r="D2" s="6" t="s">
        <v>350</v>
      </c>
      <c r="E2" s="8" t="s">
        <v>351</v>
      </c>
      <c r="F2" s="12" t="s">
        <v>918</v>
      </c>
      <c r="G2" s="6" t="s">
        <v>46</v>
      </c>
    </row>
    <row r="3" spans="1:7" x14ac:dyDescent="0.35">
      <c r="A3" s="6" t="s">
        <v>133</v>
      </c>
      <c r="B3" s="16">
        <v>0.41666666666666669</v>
      </c>
      <c r="C3" s="8"/>
      <c r="D3" s="6" t="s">
        <v>313</v>
      </c>
      <c r="E3" s="8">
        <f>VLOOKUP(D3,Servants!A2:C41,3,FALSE)</f>
        <v>0</v>
      </c>
      <c r="F3" s="74" t="s">
        <v>0</v>
      </c>
      <c r="G3" s="12" t="s">
        <v>587</v>
      </c>
    </row>
    <row r="4" spans="1:7" ht="29" x14ac:dyDescent="0.35">
      <c r="A4" s="6" t="s">
        <v>133</v>
      </c>
      <c r="B4" s="16">
        <v>0.41666666666666669</v>
      </c>
      <c r="C4" s="8"/>
      <c r="D4" s="6" t="s">
        <v>566</v>
      </c>
      <c r="E4" s="8">
        <f>VLOOKUP(D4,Servants!A2:C41,3,FALSE)</f>
        <v>0</v>
      </c>
      <c r="F4" s="6" t="s">
        <v>0</v>
      </c>
      <c r="G4" s="12" t="s">
        <v>587</v>
      </c>
    </row>
    <row r="5" spans="1:7" ht="29" x14ac:dyDescent="0.35">
      <c r="A5" s="6" t="s">
        <v>133</v>
      </c>
      <c r="B5" s="16">
        <v>0.41666666666666669</v>
      </c>
      <c r="C5" s="8"/>
      <c r="D5" s="6" t="s">
        <v>564</v>
      </c>
      <c r="E5" s="8">
        <f>VLOOKUP(D5,Servants!A2:C41,3,FALSE)</f>
        <v>0</v>
      </c>
      <c r="F5" s="6" t="s">
        <v>0</v>
      </c>
      <c r="G5" s="12" t="s">
        <v>813</v>
      </c>
    </row>
    <row r="6" spans="1:7" ht="29" x14ac:dyDescent="0.35">
      <c r="A6" s="6" t="s">
        <v>133</v>
      </c>
      <c r="B6" s="16">
        <v>0.41666666666666669</v>
      </c>
      <c r="C6" s="8"/>
      <c r="D6" s="6" t="s">
        <v>564</v>
      </c>
      <c r="E6" s="8">
        <f>VLOOKUP(D6,Servants!A2:C41,3,FALSE)</f>
        <v>0</v>
      </c>
      <c r="F6" s="6" t="s">
        <v>505</v>
      </c>
      <c r="G6" s="6" t="s">
        <v>1</v>
      </c>
    </row>
    <row r="7" spans="1:7" ht="29" x14ac:dyDescent="0.35">
      <c r="A7" s="12" t="s">
        <v>133</v>
      </c>
      <c r="B7" s="16">
        <v>0.41666666666666669</v>
      </c>
      <c r="C7" s="8"/>
      <c r="D7" s="12" t="s">
        <v>603</v>
      </c>
      <c r="E7" s="8">
        <f>VLOOKUP(D7,Servants!A2:C41,3,FALSE)</f>
        <v>0</v>
      </c>
      <c r="F7" s="12" t="s">
        <v>0</v>
      </c>
      <c r="G7" s="12" t="s">
        <v>750</v>
      </c>
    </row>
    <row r="8" spans="1:7" ht="43.5" x14ac:dyDescent="0.35">
      <c r="A8" s="12" t="s">
        <v>133</v>
      </c>
      <c r="B8" s="16">
        <v>0.41666666666666669</v>
      </c>
      <c r="C8" s="8"/>
      <c r="D8" s="12" t="s">
        <v>3</v>
      </c>
      <c r="E8" s="14" t="s">
        <v>3</v>
      </c>
      <c r="F8" s="12" t="s">
        <v>0</v>
      </c>
      <c r="G8" s="12" t="s">
        <v>919</v>
      </c>
    </row>
    <row r="9" spans="1:7" x14ac:dyDescent="0.35">
      <c r="A9" s="6" t="s">
        <v>133</v>
      </c>
      <c r="B9" s="16">
        <v>0.41666666666666669</v>
      </c>
      <c r="C9" s="8"/>
      <c r="D9" s="6" t="s">
        <v>313</v>
      </c>
      <c r="E9" s="8">
        <f>VLOOKUP(D9,Servants!A2:C41,3,FALSE)</f>
        <v>0</v>
      </c>
      <c r="F9" s="6" t="s">
        <v>2</v>
      </c>
      <c r="G9" s="6" t="s">
        <v>320</v>
      </c>
    </row>
    <row r="10" spans="1:7" ht="29" x14ac:dyDescent="0.35">
      <c r="A10" s="6" t="s">
        <v>133</v>
      </c>
      <c r="B10" s="16">
        <v>0.45833333333333331</v>
      </c>
      <c r="C10" s="8"/>
      <c r="D10" s="6" t="s">
        <v>554</v>
      </c>
      <c r="E10" s="8">
        <f>VLOOKUP(D10,Servants!A2:C41,3,FALSE)</f>
        <v>0</v>
      </c>
      <c r="F10" s="6" t="s">
        <v>0</v>
      </c>
      <c r="G10" s="6" t="s">
        <v>317</v>
      </c>
    </row>
    <row r="11" spans="1:7" ht="29" x14ac:dyDescent="0.35">
      <c r="A11" s="6" t="s">
        <v>133</v>
      </c>
      <c r="B11" s="16">
        <v>0.45833333333333331</v>
      </c>
      <c r="C11" s="8"/>
      <c r="D11" s="6" t="s">
        <v>560</v>
      </c>
      <c r="E11" s="8">
        <f>VLOOKUP(D11,Servants!A2:C41,3,FALSE)</f>
        <v>0</v>
      </c>
      <c r="F11" s="6" t="s">
        <v>0</v>
      </c>
      <c r="G11" s="6" t="s">
        <v>317</v>
      </c>
    </row>
    <row r="12" spans="1:7" ht="29" x14ac:dyDescent="0.35">
      <c r="A12" s="6" t="s">
        <v>133</v>
      </c>
      <c r="B12" s="16">
        <v>0.45833333333333331</v>
      </c>
      <c r="C12" s="8"/>
      <c r="D12" s="6" t="s">
        <v>558</v>
      </c>
      <c r="E12" s="8">
        <f>VLOOKUP(D12,Servants!A2:C41,3,FALSE)</f>
        <v>0</v>
      </c>
      <c r="F12" s="6" t="s">
        <v>0</v>
      </c>
      <c r="G12" s="6" t="s">
        <v>317</v>
      </c>
    </row>
    <row r="13" spans="1:7" x14ac:dyDescent="0.35">
      <c r="A13" s="6" t="s">
        <v>133</v>
      </c>
      <c r="B13" s="16">
        <v>0.5</v>
      </c>
      <c r="C13" s="8"/>
      <c r="D13" s="6" t="s">
        <v>3</v>
      </c>
      <c r="E13" s="8" t="s">
        <v>3</v>
      </c>
      <c r="F13" s="6" t="s">
        <v>321</v>
      </c>
      <c r="G13" s="6" t="s">
        <v>322</v>
      </c>
    </row>
    <row r="14" spans="1:7" ht="29" x14ac:dyDescent="0.35">
      <c r="A14" s="6" t="s">
        <v>133</v>
      </c>
      <c r="B14" s="16">
        <v>0.5</v>
      </c>
      <c r="C14" s="8"/>
      <c r="D14" s="6" t="s">
        <v>560</v>
      </c>
      <c r="E14" s="8">
        <f>VLOOKUP(D14,Servants!A2:C41,3,FALSE)</f>
        <v>0</v>
      </c>
      <c r="F14" s="6" t="s">
        <v>4</v>
      </c>
      <c r="G14" s="12" t="s">
        <v>573</v>
      </c>
    </row>
    <row r="15" spans="1:7" ht="29" x14ac:dyDescent="0.35">
      <c r="A15" s="6" t="s">
        <v>133</v>
      </c>
      <c r="B15" s="16">
        <v>0.5</v>
      </c>
      <c r="C15" s="8"/>
      <c r="D15" s="6" t="s">
        <v>554</v>
      </c>
      <c r="E15" s="8">
        <f>VLOOKUP(D15,Servants!A2:C41,3,FALSE)</f>
        <v>0</v>
      </c>
      <c r="F15" s="6" t="s">
        <v>5</v>
      </c>
      <c r="G15" s="6" t="s">
        <v>6</v>
      </c>
    </row>
    <row r="16" spans="1:7" x14ac:dyDescent="0.35">
      <c r="A16" s="6" t="s">
        <v>133</v>
      </c>
      <c r="B16" s="16">
        <v>0.54166666666666663</v>
      </c>
      <c r="C16" s="8"/>
      <c r="D16" s="6" t="s">
        <v>311</v>
      </c>
      <c r="E16" s="8">
        <f>VLOOKUP(D16,Servants!A2:C41,3,FALSE)</f>
        <v>0</v>
      </c>
      <c r="F16" s="6" t="s">
        <v>0</v>
      </c>
      <c r="G16" s="12" t="s">
        <v>614</v>
      </c>
    </row>
    <row r="17" spans="1:7" x14ac:dyDescent="0.35">
      <c r="A17" s="6" t="s">
        <v>133</v>
      </c>
      <c r="B17" s="16">
        <v>0.54166666666666663</v>
      </c>
      <c r="C17" s="8"/>
      <c r="D17" s="6" t="s">
        <v>553</v>
      </c>
      <c r="E17" s="8">
        <f>VLOOKUP(D17,Servants!A2:C41,3,FALSE)</f>
        <v>0</v>
      </c>
      <c r="F17" s="6" t="s">
        <v>0</v>
      </c>
      <c r="G17" s="6" t="s">
        <v>317</v>
      </c>
    </row>
    <row r="18" spans="1:7" ht="29" x14ac:dyDescent="0.35">
      <c r="A18" s="6" t="s">
        <v>133</v>
      </c>
      <c r="B18" s="16">
        <v>0.54166666666666663</v>
      </c>
      <c r="C18" s="8"/>
      <c r="D18" s="6" t="s">
        <v>565</v>
      </c>
      <c r="E18" s="8">
        <f>VLOOKUP(D18,Servants!A2:C41,3,FALSE)</f>
        <v>0</v>
      </c>
      <c r="F18" s="6" t="s">
        <v>0</v>
      </c>
      <c r="G18" s="6" t="s">
        <v>317</v>
      </c>
    </row>
    <row r="19" spans="1:7" ht="29" x14ac:dyDescent="0.35">
      <c r="A19" s="6" t="s">
        <v>133</v>
      </c>
      <c r="B19" s="16">
        <v>0.54166666666666663</v>
      </c>
      <c r="C19" s="8"/>
      <c r="D19" s="6" t="s">
        <v>556</v>
      </c>
      <c r="E19" s="8">
        <f>VLOOKUP(D19,Servants!A2:C41,3,FALSE)</f>
        <v>0</v>
      </c>
      <c r="F19" s="6" t="s">
        <v>0</v>
      </c>
      <c r="G19" s="6" t="s">
        <v>317</v>
      </c>
    </row>
    <row r="20" spans="1:7" ht="29" x14ac:dyDescent="0.35">
      <c r="A20" s="6" t="s">
        <v>133</v>
      </c>
      <c r="B20" s="16">
        <v>0.58333333333333337</v>
      </c>
      <c r="C20" s="8"/>
      <c r="D20" s="6" t="s">
        <v>558</v>
      </c>
      <c r="E20" s="8">
        <f>VLOOKUP(D20,Servants!A2:C41,3,FALSE)</f>
        <v>0</v>
      </c>
      <c r="F20" s="6" t="s">
        <v>7</v>
      </c>
      <c r="G20" s="6" t="s">
        <v>8</v>
      </c>
    </row>
    <row r="21" spans="1:7" ht="29" x14ac:dyDescent="0.35">
      <c r="A21" s="6" t="s">
        <v>133</v>
      </c>
      <c r="B21" s="16">
        <v>0.58333333333333337</v>
      </c>
      <c r="C21" s="8"/>
      <c r="D21" s="6" t="s">
        <v>556</v>
      </c>
      <c r="E21" s="8">
        <f>VLOOKUP(D21,Servants!A2:C41,3,FALSE)</f>
        <v>0</v>
      </c>
      <c r="F21" s="12" t="s">
        <v>588</v>
      </c>
      <c r="G21" s="12" t="s">
        <v>814</v>
      </c>
    </row>
    <row r="22" spans="1:7" ht="29" x14ac:dyDescent="0.35">
      <c r="A22" s="6" t="s">
        <v>133</v>
      </c>
      <c r="B22" s="16">
        <v>0.58333333333333337</v>
      </c>
      <c r="C22" s="8"/>
      <c r="D22" s="6" t="s">
        <v>308</v>
      </c>
      <c r="E22" s="8">
        <f>VLOOKUP(D22,Servants!A2:C41,3,FALSE)</f>
        <v>0</v>
      </c>
      <c r="F22" s="6" t="s">
        <v>323</v>
      </c>
      <c r="G22" s="12" t="s">
        <v>751</v>
      </c>
    </row>
    <row r="23" spans="1:7" ht="29" x14ac:dyDescent="0.35">
      <c r="A23" s="6" t="s">
        <v>133</v>
      </c>
      <c r="B23" s="16">
        <v>0.58333333333333337</v>
      </c>
      <c r="C23" s="8"/>
      <c r="D23" s="6" t="s">
        <v>560</v>
      </c>
      <c r="E23" s="8">
        <f>VLOOKUP(D23,Servants!A2:C41,3,FALSE)</f>
        <v>0</v>
      </c>
      <c r="F23" s="6" t="s">
        <v>324</v>
      </c>
      <c r="G23" s="12" t="s">
        <v>712</v>
      </c>
    </row>
    <row r="24" spans="1:7" ht="43.5" x14ac:dyDescent="0.35">
      <c r="A24" s="6" t="s">
        <v>133</v>
      </c>
      <c r="B24" s="16">
        <v>0.58333333333333337</v>
      </c>
      <c r="C24" s="8"/>
      <c r="D24" s="6" t="s">
        <v>553</v>
      </c>
      <c r="E24" s="8">
        <f>VLOOKUP(D24,Servants!A2:C41,3,FALSE)</f>
        <v>0</v>
      </c>
      <c r="F24" s="6" t="s">
        <v>326</v>
      </c>
      <c r="G24" s="6" t="s">
        <v>325</v>
      </c>
    </row>
    <row r="25" spans="1:7" ht="29" x14ac:dyDescent="0.35">
      <c r="A25" s="6" t="s">
        <v>133</v>
      </c>
      <c r="B25" s="16">
        <v>0.58333333333333337</v>
      </c>
      <c r="C25" s="8"/>
      <c r="D25" s="6" t="s">
        <v>565</v>
      </c>
      <c r="E25" s="8">
        <f>VLOOKUP(D25,Servants!A2:C41,3,FALSE)</f>
        <v>0</v>
      </c>
      <c r="F25" s="6" t="s">
        <v>326</v>
      </c>
      <c r="G25" s="6" t="s">
        <v>9</v>
      </c>
    </row>
    <row r="26" spans="1:7" ht="72.5" x14ac:dyDescent="0.35">
      <c r="A26" s="6" t="s">
        <v>133</v>
      </c>
      <c r="B26" s="16">
        <v>0.58333333333333337</v>
      </c>
      <c r="C26" s="8"/>
      <c r="D26" s="6" t="s">
        <v>552</v>
      </c>
      <c r="E26" s="8">
        <f>VLOOKUP(D26,Servants!A2:C41,3,FALSE)</f>
        <v>0</v>
      </c>
      <c r="F26" s="6" t="s">
        <v>520</v>
      </c>
      <c r="G26" s="12" t="s">
        <v>815</v>
      </c>
    </row>
    <row r="27" spans="1:7" ht="72.5" x14ac:dyDescent="0.35">
      <c r="A27" s="6" t="s">
        <v>133</v>
      </c>
      <c r="B27" s="16">
        <v>0.58333333333333337</v>
      </c>
      <c r="C27" s="8"/>
      <c r="D27" s="6" t="s">
        <v>314</v>
      </c>
      <c r="E27" s="8">
        <f>VLOOKUP(D27,Servants!A2:C41,3,FALSE)</f>
        <v>0</v>
      </c>
      <c r="F27" s="6" t="s">
        <v>520</v>
      </c>
      <c r="G27" s="12" t="s">
        <v>815</v>
      </c>
    </row>
    <row r="28" spans="1:7" ht="29" x14ac:dyDescent="0.35">
      <c r="A28" s="6" t="s">
        <v>133</v>
      </c>
      <c r="B28" s="16">
        <v>0.58333333333333337</v>
      </c>
      <c r="C28" s="8"/>
      <c r="D28" s="6" t="s">
        <v>552</v>
      </c>
      <c r="E28" s="8">
        <f>VLOOKUP(D28,Servants!A2:C41,3,FALSE)</f>
        <v>0</v>
      </c>
      <c r="F28" s="12" t="s">
        <v>940</v>
      </c>
      <c r="G28" s="12" t="s">
        <v>685</v>
      </c>
    </row>
    <row r="29" spans="1:7" ht="29" x14ac:dyDescent="0.35">
      <c r="A29" s="6" t="s">
        <v>133</v>
      </c>
      <c r="B29" s="16">
        <v>0.58333333333333337</v>
      </c>
      <c r="C29" s="8"/>
      <c r="D29" s="6" t="s">
        <v>603</v>
      </c>
      <c r="E29" s="8">
        <f>VLOOKUP(D29,Servants!A1:C40,3,FALSE)</f>
        <v>0</v>
      </c>
      <c r="F29" s="6" t="s">
        <v>513</v>
      </c>
      <c r="G29" s="12" t="s">
        <v>589</v>
      </c>
    </row>
    <row r="30" spans="1:7" ht="29" x14ac:dyDescent="0.35">
      <c r="A30" s="6" t="s">
        <v>133</v>
      </c>
      <c r="B30" s="16">
        <v>0.58333333333333337</v>
      </c>
      <c r="C30" s="8"/>
      <c r="D30" s="6" t="s">
        <v>522</v>
      </c>
      <c r="E30" s="8" t="s">
        <v>522</v>
      </c>
      <c r="F30" s="6" t="s">
        <v>513</v>
      </c>
      <c r="G30" s="6" t="s">
        <v>514</v>
      </c>
    </row>
    <row r="31" spans="1:7" ht="58" x14ac:dyDescent="0.35">
      <c r="A31" s="6" t="s">
        <v>133</v>
      </c>
      <c r="B31" s="16">
        <v>0.625</v>
      </c>
      <c r="C31" s="8"/>
      <c r="D31" s="6" t="s">
        <v>554</v>
      </c>
      <c r="E31" s="8">
        <f>VLOOKUP(D31,Servants!A2:C41,3,FALSE)</f>
        <v>0</v>
      </c>
      <c r="F31" s="6" t="s">
        <v>327</v>
      </c>
      <c r="G31" s="12" t="s">
        <v>816</v>
      </c>
    </row>
    <row r="32" spans="1:7" ht="72.5" x14ac:dyDescent="0.35">
      <c r="A32" s="6" t="s">
        <v>133</v>
      </c>
      <c r="B32" s="16">
        <v>0.625</v>
      </c>
      <c r="C32" s="8"/>
      <c r="D32" s="6" t="s">
        <v>554</v>
      </c>
      <c r="E32" s="8">
        <f>VLOOKUP(D32,Servants!A2:C41,3,FALSE)</f>
        <v>0</v>
      </c>
      <c r="F32" s="12" t="s">
        <v>749</v>
      </c>
      <c r="G32" s="12" t="s">
        <v>804</v>
      </c>
    </row>
    <row r="33" spans="1:8" ht="29" x14ac:dyDescent="0.35">
      <c r="A33" s="6" t="s">
        <v>133</v>
      </c>
      <c r="B33" s="16">
        <v>0.625</v>
      </c>
      <c r="C33" s="8"/>
      <c r="D33" s="6" t="s">
        <v>554</v>
      </c>
      <c r="E33" s="8">
        <f>VLOOKUP(D33,Servants!A2:C41,3,FALSE)</f>
        <v>0</v>
      </c>
      <c r="F33" s="6" t="s">
        <v>10</v>
      </c>
      <c r="G33" s="12" t="s">
        <v>715</v>
      </c>
    </row>
    <row r="34" spans="1:8" ht="87" x14ac:dyDescent="0.35">
      <c r="A34" s="6" t="s">
        <v>133</v>
      </c>
      <c r="B34" s="16">
        <v>0.625</v>
      </c>
      <c r="C34" s="8"/>
      <c r="D34" s="6" t="s">
        <v>554</v>
      </c>
      <c r="E34" s="8">
        <f>VLOOKUP(D34,Servants!A2:C41,3,FALSE)</f>
        <v>0</v>
      </c>
      <c r="F34" s="12" t="s">
        <v>612</v>
      </c>
      <c r="G34" s="12" t="s">
        <v>867</v>
      </c>
    </row>
    <row r="35" spans="1:8" s="7" customFormat="1" ht="43.5" x14ac:dyDescent="0.35">
      <c r="A35" s="13" t="s">
        <v>133</v>
      </c>
      <c r="B35" s="17">
        <v>0.625</v>
      </c>
      <c r="C35" s="10"/>
      <c r="D35" s="13" t="s">
        <v>565</v>
      </c>
      <c r="E35" s="10">
        <f>VLOOKUP(D35,Servants!A2:C41,3,FALSE)</f>
        <v>0</v>
      </c>
      <c r="F35" s="13" t="s">
        <v>590</v>
      </c>
      <c r="G35" s="13" t="s">
        <v>817</v>
      </c>
    </row>
    <row r="36" spans="1:8" s="7" customFormat="1" ht="29" x14ac:dyDescent="0.35">
      <c r="A36" s="13" t="s">
        <v>133</v>
      </c>
      <c r="B36" s="17">
        <v>0.66666666666666663</v>
      </c>
      <c r="C36" s="10"/>
      <c r="D36" s="13" t="s">
        <v>603</v>
      </c>
      <c r="E36" s="10">
        <f>VLOOKUP(D36,Servants!A2:C41,3,FALSE)</f>
        <v>0</v>
      </c>
      <c r="F36" s="13" t="s">
        <v>21</v>
      </c>
      <c r="G36" s="13" t="s">
        <v>920</v>
      </c>
    </row>
    <row r="37" spans="1:8" ht="29" x14ac:dyDescent="0.35">
      <c r="A37" s="6" t="s">
        <v>133</v>
      </c>
      <c r="B37" s="16">
        <v>0.6875</v>
      </c>
      <c r="C37" s="8"/>
      <c r="D37" s="6" t="s">
        <v>560</v>
      </c>
      <c r="E37" s="8">
        <f>VLOOKUP(D37,Servants!A2:C41,3,FALSE)</f>
        <v>0</v>
      </c>
      <c r="F37" s="6" t="s">
        <v>495</v>
      </c>
      <c r="G37" s="6" t="s">
        <v>437</v>
      </c>
    </row>
    <row r="38" spans="1:8" x14ac:dyDescent="0.35">
      <c r="A38" s="6" t="s">
        <v>133</v>
      </c>
      <c r="B38" s="16">
        <v>0.6875</v>
      </c>
      <c r="C38" s="8"/>
      <c r="D38" s="6" t="s">
        <v>3</v>
      </c>
      <c r="E38" s="8" t="s">
        <v>3</v>
      </c>
      <c r="F38" s="6" t="s">
        <v>328</v>
      </c>
      <c r="G38" s="6" t="s">
        <v>329</v>
      </c>
    </row>
    <row r="39" spans="1:8" x14ac:dyDescent="0.35">
      <c r="A39" s="6" t="s">
        <v>133</v>
      </c>
      <c r="B39" s="16">
        <v>0.6875</v>
      </c>
      <c r="C39" s="8"/>
      <c r="D39" s="12" t="s">
        <v>805</v>
      </c>
      <c r="E39" s="14" t="s">
        <v>805</v>
      </c>
      <c r="F39" s="6" t="s">
        <v>11</v>
      </c>
      <c r="G39" s="6" t="s">
        <v>12</v>
      </c>
    </row>
    <row r="40" spans="1:8" x14ac:dyDescent="0.35">
      <c r="A40" s="6" t="s">
        <v>133</v>
      </c>
      <c r="B40" s="16">
        <v>0.69791666666666663</v>
      </c>
      <c r="C40" s="8"/>
      <c r="D40" s="6" t="s">
        <v>3</v>
      </c>
      <c r="E40" s="8" t="s">
        <v>3</v>
      </c>
      <c r="F40" s="6" t="s">
        <v>13</v>
      </c>
      <c r="G40" s="6" t="s">
        <v>330</v>
      </c>
    </row>
    <row r="41" spans="1:8" ht="29" x14ac:dyDescent="0.35">
      <c r="A41" s="6" t="s">
        <v>133</v>
      </c>
      <c r="B41" s="16">
        <v>0.69791666666666663</v>
      </c>
      <c r="C41" s="8"/>
      <c r="D41" s="6" t="s">
        <v>558</v>
      </c>
      <c r="E41" s="8">
        <f>VLOOKUP(D41,Servants!A2:C41,3,FALSE)</f>
        <v>0</v>
      </c>
      <c r="F41" s="6" t="s">
        <v>331</v>
      </c>
      <c r="G41" s="6" t="str">
        <f>CONCATENATE("Ensure ",Servants!C30," has general Agape letters")</f>
        <v>Ensure  has general Agape letters</v>
      </c>
    </row>
    <row r="42" spans="1:8" ht="29" x14ac:dyDescent="0.35">
      <c r="A42" s="12" t="s">
        <v>133</v>
      </c>
      <c r="B42" s="16">
        <v>0.72916666666666663</v>
      </c>
      <c r="C42" s="8"/>
      <c r="D42" s="14" t="s">
        <v>138</v>
      </c>
      <c r="E42" s="14" t="s">
        <v>138</v>
      </c>
      <c r="F42" s="6" t="s">
        <v>332</v>
      </c>
      <c r="G42" s="12" t="s">
        <v>752</v>
      </c>
    </row>
    <row r="43" spans="1:8" x14ac:dyDescent="0.35">
      <c r="A43" s="6" t="s">
        <v>133</v>
      </c>
      <c r="B43" s="16">
        <v>0.72916666666666663</v>
      </c>
      <c r="C43" s="8"/>
      <c r="D43" s="6" t="s">
        <v>3</v>
      </c>
      <c r="E43" s="8" t="s">
        <v>3</v>
      </c>
      <c r="F43" s="6" t="s">
        <v>332</v>
      </c>
      <c r="G43" s="6" t="s">
        <v>14</v>
      </c>
    </row>
    <row r="44" spans="1:8" x14ac:dyDescent="0.35">
      <c r="A44" s="6" t="s">
        <v>133</v>
      </c>
      <c r="B44" s="16">
        <v>0.77083333333333337</v>
      </c>
      <c r="C44" s="8"/>
      <c r="D44" s="6" t="s">
        <v>3</v>
      </c>
      <c r="E44" s="8" t="s">
        <v>3</v>
      </c>
      <c r="F44" s="12" t="s">
        <v>707</v>
      </c>
      <c r="G44" s="12" t="s">
        <v>737</v>
      </c>
    </row>
    <row r="45" spans="1:8" ht="58" x14ac:dyDescent="0.35">
      <c r="A45" s="6" t="s">
        <v>133</v>
      </c>
      <c r="B45" s="16">
        <v>0.77083333333333337</v>
      </c>
      <c r="C45" s="8"/>
      <c r="D45" s="6" t="s">
        <v>560</v>
      </c>
      <c r="E45" s="8">
        <f>VLOOKUP(D45,Servants!A2:C41,3,FALSE)</f>
        <v>0</v>
      </c>
      <c r="F45" s="6" t="s">
        <v>496</v>
      </c>
      <c r="G45" s="12" t="s">
        <v>708</v>
      </c>
    </row>
    <row r="46" spans="1:8" ht="29" x14ac:dyDescent="0.35">
      <c r="A46" s="6" t="s">
        <v>133</v>
      </c>
      <c r="B46" s="16">
        <v>0.77083333333333337</v>
      </c>
      <c r="C46" s="8"/>
      <c r="D46" s="6" t="s">
        <v>572</v>
      </c>
      <c r="E46" s="8" t="str">
        <f>CONCATENATE(Servants!C18,", ",Servants!C19)</f>
        <v xml:space="preserve">, </v>
      </c>
      <c r="F46" s="12" t="s">
        <v>616</v>
      </c>
      <c r="G46" s="12" t="s">
        <v>709</v>
      </c>
      <c r="H46" s="42"/>
    </row>
    <row r="47" spans="1:8" ht="29" x14ac:dyDescent="0.35">
      <c r="A47" s="6" t="s">
        <v>133</v>
      </c>
      <c r="B47" s="16">
        <v>0.77083333333333337</v>
      </c>
      <c r="C47" s="8"/>
      <c r="D47" s="6" t="s">
        <v>557</v>
      </c>
      <c r="E47" s="8">
        <f>VLOOKUP(D47,Servants!A2:C41,3,FALSE)</f>
        <v>0</v>
      </c>
      <c r="F47" s="12" t="s">
        <v>616</v>
      </c>
      <c r="G47" s="6" t="s">
        <v>709</v>
      </c>
    </row>
    <row r="48" spans="1:8" ht="43.5" x14ac:dyDescent="0.35">
      <c r="A48" s="6" t="s">
        <v>133</v>
      </c>
      <c r="B48" s="16">
        <v>0.77083333333333337</v>
      </c>
      <c r="C48" s="8"/>
      <c r="D48" s="6" t="s">
        <v>311</v>
      </c>
      <c r="E48" s="8">
        <f>VLOOKUP(D48,Servants!A2:C41,3,FALSE)</f>
        <v>0</v>
      </c>
      <c r="F48" s="6" t="s">
        <v>710</v>
      </c>
      <c r="G48" s="12" t="s">
        <v>591</v>
      </c>
    </row>
    <row r="49" spans="1:7" ht="43.5" x14ac:dyDescent="0.35">
      <c r="A49" s="6" t="s">
        <v>133</v>
      </c>
      <c r="B49" s="16">
        <v>0.77083333333333337</v>
      </c>
      <c r="C49" s="8"/>
      <c r="D49" s="6" t="s">
        <v>566</v>
      </c>
      <c r="E49" s="8">
        <f>VLOOKUP(D49,Servants!A2:C41,3,FALSE)</f>
        <v>0</v>
      </c>
      <c r="F49" s="6" t="s">
        <v>710</v>
      </c>
      <c r="G49" s="12" t="s">
        <v>591</v>
      </c>
    </row>
    <row r="50" spans="1:7" ht="43.5" x14ac:dyDescent="0.35">
      <c r="A50" s="6" t="s">
        <v>133</v>
      </c>
      <c r="B50" s="16">
        <v>0.77083333333333337</v>
      </c>
      <c r="C50" s="8"/>
      <c r="D50" s="12" t="s">
        <v>603</v>
      </c>
      <c r="E50" s="8">
        <f>VLOOKUP(D50,Servants!A2:C41,3,FALSE)</f>
        <v>0</v>
      </c>
      <c r="F50" s="6" t="s">
        <v>710</v>
      </c>
      <c r="G50" s="12" t="s">
        <v>711</v>
      </c>
    </row>
    <row r="51" spans="1:7" ht="29" x14ac:dyDescent="0.35">
      <c r="A51" s="6" t="s">
        <v>133</v>
      </c>
      <c r="B51" s="16">
        <v>0.77083333333333337</v>
      </c>
      <c r="C51" s="8"/>
      <c r="D51" s="6" t="s">
        <v>554</v>
      </c>
      <c r="E51" s="8">
        <f>VLOOKUP(D51,Servants!A2:C41,3,FALSE)</f>
        <v>0</v>
      </c>
      <c r="F51" s="6" t="s">
        <v>15</v>
      </c>
      <c r="G51" s="6" t="s">
        <v>16</v>
      </c>
    </row>
    <row r="52" spans="1:7" ht="29" x14ac:dyDescent="0.35">
      <c r="A52" s="6" t="s">
        <v>133</v>
      </c>
      <c r="B52" s="16">
        <v>0.77430555555555547</v>
      </c>
      <c r="C52" s="8"/>
      <c r="D52" s="6" t="s">
        <v>564</v>
      </c>
      <c r="E52" s="8">
        <f>VLOOKUP(D52,Servants!A2:C41,3,FALSE)</f>
        <v>0</v>
      </c>
      <c r="F52" s="6" t="s">
        <v>17</v>
      </c>
      <c r="G52" s="12" t="s">
        <v>575</v>
      </c>
    </row>
    <row r="53" spans="1:7" x14ac:dyDescent="0.35">
      <c r="A53" s="21" t="s">
        <v>133</v>
      </c>
      <c r="B53" s="22">
        <v>0.79166666666666663</v>
      </c>
      <c r="C53" s="23"/>
      <c r="D53" s="21" t="s">
        <v>18</v>
      </c>
      <c r="E53" s="23" t="s">
        <v>18</v>
      </c>
      <c r="F53" s="21" t="s">
        <v>19</v>
      </c>
      <c r="G53" s="21"/>
    </row>
    <row r="54" spans="1:7" x14ac:dyDescent="0.35">
      <c r="A54" s="71" t="s">
        <v>613</v>
      </c>
      <c r="B54" s="72"/>
      <c r="C54" s="72"/>
      <c r="D54" s="72"/>
      <c r="E54" s="72"/>
      <c r="F54" s="72"/>
      <c r="G54" s="73"/>
    </row>
    <row r="55" spans="1:7" ht="29" x14ac:dyDescent="0.35">
      <c r="A55" s="6" t="s">
        <v>133</v>
      </c>
      <c r="B55" s="16">
        <v>0.8125</v>
      </c>
      <c r="C55" s="8"/>
      <c r="D55" s="6" t="s">
        <v>313</v>
      </c>
      <c r="E55" s="8">
        <f>VLOOKUP(D55,Servants!A2:C41,3,FALSE)</f>
        <v>0</v>
      </c>
      <c r="F55" s="6" t="s">
        <v>333</v>
      </c>
      <c r="G55" s="12" t="s">
        <v>716</v>
      </c>
    </row>
    <row r="56" spans="1:7" x14ac:dyDescent="0.35">
      <c r="A56" s="6" t="s">
        <v>133</v>
      </c>
      <c r="B56" s="16">
        <v>0.8125</v>
      </c>
      <c r="C56" s="8"/>
      <c r="D56" s="6" t="s">
        <v>553</v>
      </c>
      <c r="E56" s="8">
        <f>VLOOKUP(D56,Servants!A2:C41,3,FALSE)</f>
        <v>0</v>
      </c>
      <c r="F56" s="12" t="s">
        <v>868</v>
      </c>
      <c r="G56" s="6" t="s">
        <v>20</v>
      </c>
    </row>
    <row r="57" spans="1:7" x14ac:dyDescent="0.35">
      <c r="A57" s="12" t="s">
        <v>133</v>
      </c>
      <c r="B57" s="16">
        <v>0.8125</v>
      </c>
      <c r="C57" s="8"/>
      <c r="D57" s="14" t="s">
        <v>530</v>
      </c>
      <c r="E57" s="8">
        <f>VLOOKUP(D57,Servants!A2:C41,3,FALSE)</f>
        <v>0</v>
      </c>
      <c r="F57" s="12" t="s">
        <v>528</v>
      </c>
      <c r="G57" s="12" t="s">
        <v>529</v>
      </c>
    </row>
    <row r="58" spans="1:7" ht="43.5" x14ac:dyDescent="0.35">
      <c r="A58" s="6" t="s">
        <v>133</v>
      </c>
      <c r="B58" s="16">
        <v>0.8125</v>
      </c>
      <c r="C58" s="8"/>
      <c r="D58" s="6" t="s">
        <v>311</v>
      </c>
      <c r="E58" s="8">
        <f>VLOOKUP(D58,Servants!A2:C41,3,FALSE)</f>
        <v>0</v>
      </c>
      <c r="F58" s="12" t="s">
        <v>869</v>
      </c>
      <c r="G58" s="12" t="s">
        <v>921</v>
      </c>
    </row>
    <row r="59" spans="1:7" ht="43.5" x14ac:dyDescent="0.35">
      <c r="A59" s="21" t="s">
        <v>133</v>
      </c>
      <c r="B59" s="22">
        <v>0.8125</v>
      </c>
      <c r="C59" s="23"/>
      <c r="D59" s="21" t="s">
        <v>308</v>
      </c>
      <c r="E59" s="23">
        <f>VLOOKUP(D59,Servants!A2:C41,3,FALSE)</f>
        <v>0</v>
      </c>
      <c r="F59" s="24" t="s">
        <v>334</v>
      </c>
      <c r="G59" s="24" t="s">
        <v>922</v>
      </c>
    </row>
    <row r="60" spans="1:7" ht="29" x14ac:dyDescent="0.35">
      <c r="A60" s="21" t="s">
        <v>133</v>
      </c>
      <c r="B60" s="22">
        <v>0.83333333333333337</v>
      </c>
      <c r="C60" s="23"/>
      <c r="D60" s="21" t="s">
        <v>315</v>
      </c>
      <c r="E60" s="23" t="s">
        <v>315</v>
      </c>
      <c r="F60" s="21" t="s">
        <v>497</v>
      </c>
      <c r="G60" s="24" t="s">
        <v>818</v>
      </c>
    </row>
    <row r="61" spans="1:7" x14ac:dyDescent="0.35">
      <c r="A61" s="21" t="s">
        <v>133</v>
      </c>
      <c r="B61" s="22">
        <v>0.83333333333333337</v>
      </c>
      <c r="C61" s="23"/>
      <c r="D61" s="21" t="s">
        <v>311</v>
      </c>
      <c r="E61" s="23">
        <f>VLOOKUP(D61,Servants!A2:C41,3,FALSE)</f>
        <v>0</v>
      </c>
      <c r="F61" s="24" t="s">
        <v>870</v>
      </c>
      <c r="G61" s="21" t="s">
        <v>21</v>
      </c>
    </row>
    <row r="62" spans="1:7" ht="29" x14ac:dyDescent="0.35">
      <c r="A62" s="21" t="s">
        <v>133</v>
      </c>
      <c r="B62" s="22">
        <v>0.83333333333333337</v>
      </c>
      <c r="C62" s="23"/>
      <c r="D62" s="24" t="s">
        <v>603</v>
      </c>
      <c r="E62" s="23">
        <f>VLOOKUP(D62,Servants!A2:C41,3,FALSE)</f>
        <v>0</v>
      </c>
      <c r="F62" s="24" t="s">
        <v>870</v>
      </c>
      <c r="G62" s="24" t="s">
        <v>717</v>
      </c>
    </row>
    <row r="63" spans="1:7" ht="29" x14ac:dyDescent="0.35">
      <c r="A63" s="21" t="s">
        <v>133</v>
      </c>
      <c r="B63" s="22">
        <v>0.83333333333333337</v>
      </c>
      <c r="C63" s="23"/>
      <c r="D63" s="21" t="s">
        <v>450</v>
      </c>
      <c r="E63" s="23" t="str">
        <f>CONCATENATE(Servants!C42)</f>
        <v/>
      </c>
      <c r="F63" s="24" t="s">
        <v>592</v>
      </c>
      <c r="G63" s="21" t="s">
        <v>21</v>
      </c>
    </row>
    <row r="64" spans="1:7" x14ac:dyDescent="0.35">
      <c r="A64" s="21" t="s">
        <v>133</v>
      </c>
      <c r="B64" s="22">
        <v>0.83333333333333337</v>
      </c>
      <c r="C64" s="23"/>
      <c r="D64" s="21" t="s">
        <v>335</v>
      </c>
      <c r="E64" s="23" t="s">
        <v>335</v>
      </c>
      <c r="F64" s="21" t="s">
        <v>507</v>
      </c>
      <c r="G64" s="21" t="s">
        <v>21</v>
      </c>
    </row>
    <row r="65" spans="1:7" x14ac:dyDescent="0.35">
      <c r="A65" s="6" t="s">
        <v>133</v>
      </c>
      <c r="B65" s="16">
        <v>0.83333333333333337</v>
      </c>
      <c r="C65" s="8"/>
      <c r="D65" s="6" t="s">
        <v>553</v>
      </c>
      <c r="E65" s="8">
        <f>VLOOKUP(D65,Servants!A2:C41,3,FALSE)</f>
        <v>0</v>
      </c>
      <c r="F65" s="12" t="s">
        <v>892</v>
      </c>
      <c r="G65" s="6" t="s">
        <v>508</v>
      </c>
    </row>
    <row r="66" spans="1:7" ht="29" x14ac:dyDescent="0.35">
      <c r="A66" s="6" t="s">
        <v>133</v>
      </c>
      <c r="B66" s="16">
        <v>0.83333333333333337</v>
      </c>
      <c r="C66" s="8"/>
      <c r="D66" s="6" t="s">
        <v>554</v>
      </c>
      <c r="E66" s="8">
        <f>VLOOKUP(D66,Servants!A2:C41,3,FALSE)</f>
        <v>0</v>
      </c>
      <c r="F66" s="12" t="s">
        <v>714</v>
      </c>
      <c r="G66" s="12" t="s">
        <v>617</v>
      </c>
    </row>
    <row r="67" spans="1:7" ht="43.5" x14ac:dyDescent="0.35">
      <c r="A67" s="21" t="s">
        <v>133</v>
      </c>
      <c r="B67" s="22">
        <v>0.83333333333333337</v>
      </c>
      <c r="C67" s="23"/>
      <c r="D67" s="21" t="s">
        <v>554</v>
      </c>
      <c r="E67" s="23">
        <f>VLOOKUP(D67,Servants!A2:C41,3,FALSE)</f>
        <v>0</v>
      </c>
      <c r="F67" s="24" t="s">
        <v>713</v>
      </c>
      <c r="G67" s="24" t="s">
        <v>819</v>
      </c>
    </row>
    <row r="68" spans="1:7" ht="43.5" x14ac:dyDescent="0.35">
      <c r="A68" s="21" t="s">
        <v>133</v>
      </c>
      <c r="B68" s="22">
        <v>0.83333333333333337</v>
      </c>
      <c r="C68" s="23"/>
      <c r="D68" s="21" t="s">
        <v>558</v>
      </c>
      <c r="E68" s="23">
        <f>VLOOKUP(D68,Servants!A2:C41,3,FALSE)</f>
        <v>0</v>
      </c>
      <c r="F68" s="24" t="s">
        <v>893</v>
      </c>
      <c r="G68" s="24" t="s">
        <v>718</v>
      </c>
    </row>
    <row r="69" spans="1:7" ht="58" x14ac:dyDescent="0.35">
      <c r="A69" s="21" t="s">
        <v>133</v>
      </c>
      <c r="B69" s="31" t="s">
        <v>593</v>
      </c>
      <c r="C69" s="23"/>
      <c r="D69" s="21" t="s">
        <v>315</v>
      </c>
      <c r="E69" s="23" t="s">
        <v>315</v>
      </c>
      <c r="F69" s="21" t="s">
        <v>338</v>
      </c>
      <c r="G69" s="21" t="s">
        <v>340</v>
      </c>
    </row>
    <row r="70" spans="1:7" ht="29" x14ac:dyDescent="0.35">
      <c r="A70" s="21" t="s">
        <v>133</v>
      </c>
      <c r="B70" s="31" t="s">
        <v>607</v>
      </c>
      <c r="C70" s="23"/>
      <c r="D70" s="21" t="s">
        <v>314</v>
      </c>
      <c r="E70" s="23">
        <f>VLOOKUP(D70,Servants!A2:C41,3,FALSE)</f>
        <v>0</v>
      </c>
      <c r="F70" s="21" t="s">
        <v>339</v>
      </c>
      <c r="G70" s="21" t="s">
        <v>22</v>
      </c>
    </row>
    <row r="71" spans="1:7" ht="29" x14ac:dyDescent="0.35">
      <c r="A71" s="21" t="s">
        <v>133</v>
      </c>
      <c r="B71" s="31" t="s">
        <v>607</v>
      </c>
      <c r="C71" s="23"/>
      <c r="D71" s="21" t="s">
        <v>313</v>
      </c>
      <c r="E71" s="23">
        <f>VLOOKUP(D71,Servants!A2:C41,3,FALSE)</f>
        <v>0</v>
      </c>
      <c r="F71" s="21" t="s">
        <v>339</v>
      </c>
      <c r="G71" s="21" t="s">
        <v>22</v>
      </c>
    </row>
    <row r="72" spans="1:7" ht="29" x14ac:dyDescent="0.35">
      <c r="A72" s="21" t="s">
        <v>133</v>
      </c>
      <c r="B72" s="22">
        <v>0.85416666666666663</v>
      </c>
      <c r="C72" s="23"/>
      <c r="D72" s="21" t="s">
        <v>554</v>
      </c>
      <c r="E72" s="23">
        <f>VLOOKUP(D72,Servants!A2:C41,3,FALSE)</f>
        <v>0</v>
      </c>
      <c r="F72" s="21" t="s">
        <v>337</v>
      </c>
      <c r="G72" s="21" t="s">
        <v>336</v>
      </c>
    </row>
    <row r="73" spans="1:7" ht="29" x14ac:dyDescent="0.35">
      <c r="A73" s="21" t="s">
        <v>133</v>
      </c>
      <c r="B73" s="31" t="s">
        <v>539</v>
      </c>
      <c r="C73" s="23"/>
      <c r="D73" s="21" t="s">
        <v>314</v>
      </c>
      <c r="E73" s="23">
        <f>VLOOKUP(D73,Servants!A2:C41,3,FALSE)</f>
        <v>0</v>
      </c>
      <c r="F73" s="24" t="s">
        <v>532</v>
      </c>
      <c r="G73" s="24" t="s">
        <v>820</v>
      </c>
    </row>
    <row r="74" spans="1:7" ht="188.5" x14ac:dyDescent="0.35">
      <c r="A74" s="21" t="s">
        <v>133</v>
      </c>
      <c r="B74" s="31" t="s">
        <v>539</v>
      </c>
      <c r="C74" s="23"/>
      <c r="D74" s="25" t="s">
        <v>530</v>
      </c>
      <c r="E74" s="23">
        <f>VLOOKUP(D74,Servants!A2:C41,3,FALSE)</f>
        <v>0</v>
      </c>
      <c r="F74" s="21" t="s">
        <v>515</v>
      </c>
      <c r="G74" s="24" t="s">
        <v>894</v>
      </c>
    </row>
    <row r="75" spans="1:7" x14ac:dyDescent="0.35">
      <c r="A75" s="21" t="s">
        <v>133</v>
      </c>
      <c r="B75" s="22">
        <v>0.85416666666666663</v>
      </c>
      <c r="C75" s="23"/>
      <c r="D75" s="25" t="s">
        <v>530</v>
      </c>
      <c r="E75" s="23">
        <f>VLOOKUP(D75,Servants!A2:C41,3,FALSE)</f>
        <v>0</v>
      </c>
      <c r="F75" s="24" t="s">
        <v>533</v>
      </c>
      <c r="G75" s="24"/>
    </row>
    <row r="76" spans="1:7" ht="188.5" x14ac:dyDescent="0.35">
      <c r="A76" s="21" t="s">
        <v>133</v>
      </c>
      <c r="B76" s="31" t="s">
        <v>539</v>
      </c>
      <c r="C76" s="23"/>
      <c r="D76" s="21" t="s">
        <v>308</v>
      </c>
      <c r="E76" s="23">
        <f>VLOOKUP(D76,Servants!A2:C41,3,FALSE)</f>
        <v>0</v>
      </c>
      <c r="F76" s="24" t="s">
        <v>543</v>
      </c>
      <c r="G76" s="45" t="s">
        <v>895</v>
      </c>
    </row>
    <row r="77" spans="1:7" ht="29" x14ac:dyDescent="0.35">
      <c r="A77" s="21" t="s">
        <v>133</v>
      </c>
      <c r="B77" s="22">
        <v>0.86458333333333337</v>
      </c>
      <c r="C77" s="23"/>
      <c r="D77" s="21" t="s">
        <v>315</v>
      </c>
      <c r="E77" s="23" t="s">
        <v>315</v>
      </c>
      <c r="F77" s="21" t="s">
        <v>344</v>
      </c>
      <c r="G77" s="24" t="s">
        <v>821</v>
      </c>
    </row>
    <row r="78" spans="1:7" ht="43.5" x14ac:dyDescent="0.35">
      <c r="A78" s="6" t="s">
        <v>133</v>
      </c>
      <c r="B78" s="16">
        <v>0.86458333333333337</v>
      </c>
      <c r="C78" s="8"/>
      <c r="D78" s="6" t="s">
        <v>560</v>
      </c>
      <c r="E78" s="8">
        <f>VLOOKUP(D78,Servants!A2:C41,3,FALSE)</f>
        <v>0</v>
      </c>
      <c r="F78" s="12" t="s">
        <v>719</v>
      </c>
      <c r="G78" s="12" t="s">
        <v>822</v>
      </c>
    </row>
    <row r="79" spans="1:7" ht="29" x14ac:dyDescent="0.35">
      <c r="A79" s="12" t="s">
        <v>133</v>
      </c>
      <c r="B79" s="16">
        <v>0.86458333333333337</v>
      </c>
      <c r="C79" s="8"/>
      <c r="D79" s="12" t="s">
        <v>603</v>
      </c>
      <c r="E79" s="8">
        <f>VLOOKUP(D79,Servants!A2:C41,3,FALSE)</f>
        <v>0</v>
      </c>
      <c r="F79" s="12" t="s">
        <v>594</v>
      </c>
      <c r="G79" s="12" t="s">
        <v>595</v>
      </c>
    </row>
    <row r="80" spans="1:7" ht="29" x14ac:dyDescent="0.35">
      <c r="A80" s="6" t="s">
        <v>133</v>
      </c>
      <c r="B80" s="16">
        <v>0.86458333333333337</v>
      </c>
      <c r="C80" s="8"/>
      <c r="D80" s="6" t="s">
        <v>565</v>
      </c>
      <c r="E80" s="8">
        <f>VLOOKUP(D80,Servants!A2:C41,3,FALSE)</f>
        <v>0</v>
      </c>
      <c r="F80" s="6" t="s">
        <v>342</v>
      </c>
      <c r="G80" s="6" t="s">
        <v>341</v>
      </c>
    </row>
    <row r="81" spans="1:7" ht="29" x14ac:dyDescent="0.35">
      <c r="A81" s="6" t="s">
        <v>133</v>
      </c>
      <c r="B81" s="16">
        <v>0.875</v>
      </c>
      <c r="C81" s="8"/>
      <c r="D81" s="6" t="s">
        <v>315</v>
      </c>
      <c r="E81" s="8" t="s">
        <v>315</v>
      </c>
      <c r="F81" s="6" t="s">
        <v>343</v>
      </c>
      <c r="G81" s="6" t="s">
        <v>23</v>
      </c>
    </row>
    <row r="82" spans="1:7" x14ac:dyDescent="0.35">
      <c r="A82" s="6" t="s">
        <v>133</v>
      </c>
      <c r="B82" s="16">
        <v>0.875</v>
      </c>
      <c r="C82" s="8"/>
      <c r="D82" s="6" t="s">
        <v>313</v>
      </c>
      <c r="E82" s="8">
        <f>VLOOKUP(D82,Servants!A2:C41,3,FALSE)</f>
        <v>0</v>
      </c>
      <c r="F82" s="6" t="s">
        <v>498</v>
      </c>
      <c r="G82" s="6"/>
    </row>
    <row r="83" spans="1:7" ht="29" x14ac:dyDescent="0.35">
      <c r="A83" s="6" t="s">
        <v>133</v>
      </c>
      <c r="B83" s="16">
        <v>0.875</v>
      </c>
      <c r="C83" s="8"/>
      <c r="D83" s="6" t="s">
        <v>566</v>
      </c>
      <c r="E83" s="8">
        <f>VLOOKUP(D83,Servants!A2:C41,3,FALSE)</f>
        <v>0</v>
      </c>
      <c r="F83" s="6" t="s">
        <v>24</v>
      </c>
      <c r="G83" s="6"/>
    </row>
    <row r="84" spans="1:7" ht="29" x14ac:dyDescent="0.35">
      <c r="A84" s="21" t="s">
        <v>133</v>
      </c>
      <c r="B84" s="22">
        <v>0.875</v>
      </c>
      <c r="C84" s="23"/>
      <c r="D84" s="21" t="s">
        <v>560</v>
      </c>
      <c r="E84" s="23">
        <f>VLOOKUP(D84,Servants!A2:C41,3,FALSE)</f>
        <v>0</v>
      </c>
      <c r="F84" s="21" t="s">
        <v>24</v>
      </c>
      <c r="G84" s="21"/>
    </row>
    <row r="85" spans="1:7" ht="29" x14ac:dyDescent="0.35">
      <c r="A85" s="21" t="s">
        <v>133</v>
      </c>
      <c r="B85" s="31" t="s">
        <v>608</v>
      </c>
      <c r="C85" s="23"/>
      <c r="D85" s="21" t="s">
        <v>308</v>
      </c>
      <c r="E85" s="23">
        <f>VLOOKUP(D85,Servants!A2:C41,3,FALSE)</f>
        <v>0</v>
      </c>
      <c r="F85" s="24" t="s">
        <v>544</v>
      </c>
      <c r="G85" s="24" t="s">
        <v>635</v>
      </c>
    </row>
    <row r="86" spans="1:7" ht="29" x14ac:dyDescent="0.35">
      <c r="A86" s="21" t="s">
        <v>133</v>
      </c>
      <c r="B86" s="31" t="s">
        <v>541</v>
      </c>
      <c r="C86" s="23"/>
      <c r="D86" s="21" t="s">
        <v>315</v>
      </c>
      <c r="E86" s="23" t="s">
        <v>315</v>
      </c>
      <c r="F86" s="24" t="s">
        <v>645</v>
      </c>
      <c r="G86" s="21" t="s">
        <v>26</v>
      </c>
    </row>
    <row r="87" spans="1:7" ht="29" x14ac:dyDescent="0.35">
      <c r="A87" s="21" t="s">
        <v>133</v>
      </c>
      <c r="B87" s="31" t="s">
        <v>541</v>
      </c>
      <c r="C87" s="23"/>
      <c r="D87" s="24" t="s">
        <v>554</v>
      </c>
      <c r="E87" s="23">
        <f>VLOOKUP(D87,Servants!A2:C41,3,FALSE)</f>
        <v>0</v>
      </c>
      <c r="F87" s="21" t="s">
        <v>27</v>
      </c>
      <c r="G87" s="21" t="s">
        <v>345</v>
      </c>
    </row>
    <row r="88" spans="1:7" ht="29" x14ac:dyDescent="0.35">
      <c r="A88" s="21" t="s">
        <v>133</v>
      </c>
      <c r="B88" s="31" t="s">
        <v>541</v>
      </c>
      <c r="C88" s="23"/>
      <c r="D88" s="25" t="s">
        <v>530</v>
      </c>
      <c r="E88" s="23">
        <f>VLOOKUP(D88,Servants!A2:C41,3,FALSE)</f>
        <v>0</v>
      </c>
      <c r="F88" s="21" t="s">
        <v>28</v>
      </c>
      <c r="G88" s="43" t="s">
        <v>618</v>
      </c>
    </row>
    <row r="89" spans="1:7" ht="29" x14ac:dyDescent="0.35">
      <c r="A89" s="21" t="s">
        <v>133</v>
      </c>
      <c r="B89" s="31" t="s">
        <v>540</v>
      </c>
      <c r="C89" s="23"/>
      <c r="D89" s="21" t="s">
        <v>565</v>
      </c>
      <c r="E89" s="23">
        <f>VLOOKUP(D89,Servants!A2:C41,3,FALSE)</f>
        <v>0</v>
      </c>
      <c r="F89" s="21" t="s">
        <v>29</v>
      </c>
      <c r="G89" s="24" t="s">
        <v>597</v>
      </c>
    </row>
    <row r="90" spans="1:7" ht="29" x14ac:dyDescent="0.35">
      <c r="A90" s="6" t="s">
        <v>133</v>
      </c>
      <c r="B90" s="16">
        <v>0.88888888888888884</v>
      </c>
      <c r="C90" s="8"/>
      <c r="D90" s="6" t="s">
        <v>554</v>
      </c>
      <c r="E90" s="8">
        <f>VLOOKUP(D90,Servants!A2:C41,3,FALSE)</f>
        <v>0</v>
      </c>
      <c r="F90" s="6" t="s">
        <v>25</v>
      </c>
      <c r="G90" s="12" t="s">
        <v>596</v>
      </c>
    </row>
    <row r="91" spans="1:7" ht="29" x14ac:dyDescent="0.35">
      <c r="A91" s="6" t="s">
        <v>133</v>
      </c>
      <c r="B91" s="16">
        <v>0.88888888888888884</v>
      </c>
      <c r="C91" s="8"/>
      <c r="D91" s="6" t="s">
        <v>560</v>
      </c>
      <c r="E91" s="8">
        <f>VLOOKUP(D91,Servants!A2:C41,3,FALSE)</f>
        <v>0</v>
      </c>
      <c r="F91" s="6" t="s">
        <v>25</v>
      </c>
      <c r="G91" s="12" t="s">
        <v>636</v>
      </c>
    </row>
    <row r="92" spans="1:7" ht="29" x14ac:dyDescent="0.35">
      <c r="A92" s="21" t="s">
        <v>133</v>
      </c>
      <c r="B92" s="22">
        <v>0.89583333333333337</v>
      </c>
      <c r="C92" s="23"/>
      <c r="D92" s="21" t="s">
        <v>560</v>
      </c>
      <c r="E92" s="23">
        <f>VLOOKUP(D92,Servants!A2:C41,3,FALSE)</f>
        <v>0</v>
      </c>
      <c r="F92" s="21" t="s">
        <v>30</v>
      </c>
      <c r="G92" s="24" t="s">
        <v>876</v>
      </c>
    </row>
    <row r="93" spans="1:7" ht="29" x14ac:dyDescent="0.35">
      <c r="A93" s="21" t="s">
        <v>133</v>
      </c>
      <c r="B93" s="31" t="s">
        <v>598</v>
      </c>
      <c r="C93" s="23"/>
      <c r="D93" s="25" t="s">
        <v>530</v>
      </c>
      <c r="E93" s="23">
        <f>VLOOKUP(D93,Servants!A2:C41,3,FALSE)</f>
        <v>0</v>
      </c>
      <c r="F93" s="21" t="s">
        <v>31</v>
      </c>
      <c r="G93" s="43" t="s">
        <v>619</v>
      </c>
    </row>
    <row r="94" spans="1:7" ht="29" x14ac:dyDescent="0.35">
      <c r="A94" s="21" t="s">
        <v>133</v>
      </c>
      <c r="B94" s="31">
        <v>0.89930555555555547</v>
      </c>
      <c r="C94" s="23"/>
      <c r="D94" s="21" t="s">
        <v>308</v>
      </c>
      <c r="E94" s="23">
        <f>VLOOKUP(D94,Servants!A2:C41,3,FALSE)</f>
        <v>0</v>
      </c>
      <c r="F94" s="21" t="s">
        <v>32</v>
      </c>
      <c r="G94" s="43" t="s">
        <v>756</v>
      </c>
    </row>
    <row r="95" spans="1:7" x14ac:dyDescent="0.35">
      <c r="A95" s="21" t="s">
        <v>133</v>
      </c>
      <c r="B95" s="22">
        <v>0.90277777777777779</v>
      </c>
      <c r="C95" s="23"/>
      <c r="D95" s="21" t="s">
        <v>553</v>
      </c>
      <c r="E95" s="23">
        <f>VLOOKUP(D95,Servants!A2:C41,3,FALSE)</f>
        <v>0</v>
      </c>
      <c r="F95" s="21" t="s">
        <v>33</v>
      </c>
      <c r="G95" s="21"/>
    </row>
    <row r="96" spans="1:7" ht="29" x14ac:dyDescent="0.35">
      <c r="A96" s="21" t="s">
        <v>133</v>
      </c>
      <c r="B96" s="22">
        <v>0.90625</v>
      </c>
      <c r="C96" s="23"/>
      <c r="D96" s="21" t="s">
        <v>308</v>
      </c>
      <c r="E96" s="23">
        <f>VLOOKUP(D96,Servants!A2:C41,3,FALSE)</f>
        <v>0</v>
      </c>
      <c r="F96" s="21" t="s">
        <v>34</v>
      </c>
      <c r="G96" s="68" t="s">
        <v>833</v>
      </c>
    </row>
    <row r="97" spans="1:7" ht="29" x14ac:dyDescent="0.35">
      <c r="A97" s="21" t="s">
        <v>133</v>
      </c>
      <c r="B97" s="22">
        <v>0.90972222222222221</v>
      </c>
      <c r="C97" s="23"/>
      <c r="D97" s="21" t="s">
        <v>315</v>
      </c>
      <c r="E97" s="23" t="s">
        <v>315</v>
      </c>
      <c r="F97" s="21" t="s">
        <v>35</v>
      </c>
      <c r="G97" s="12" t="s">
        <v>757</v>
      </c>
    </row>
    <row r="98" spans="1:7" x14ac:dyDescent="0.35">
      <c r="A98" s="21" t="s">
        <v>133</v>
      </c>
      <c r="B98" s="22">
        <v>0.90972222222222221</v>
      </c>
      <c r="C98" s="23"/>
      <c r="D98" s="21" t="s">
        <v>3</v>
      </c>
      <c r="E98" s="23" t="s">
        <v>3</v>
      </c>
      <c r="F98" s="21" t="s">
        <v>346</v>
      </c>
      <c r="G98" s="21"/>
    </row>
    <row r="99" spans="1:7" x14ac:dyDescent="0.35">
      <c r="A99" s="21" t="s">
        <v>133</v>
      </c>
      <c r="B99" s="31">
        <v>0.90972222222222221</v>
      </c>
      <c r="C99" s="23"/>
      <c r="D99" s="21" t="s">
        <v>36</v>
      </c>
      <c r="E99" s="23" t="s">
        <v>36</v>
      </c>
      <c r="F99" s="21" t="s">
        <v>37</v>
      </c>
      <c r="G99" s="21" t="s">
        <v>347</v>
      </c>
    </row>
    <row r="100" spans="1:7" ht="29" x14ac:dyDescent="0.35">
      <c r="A100" s="21" t="s">
        <v>133</v>
      </c>
      <c r="B100" s="22">
        <v>0.91666666666666663</v>
      </c>
      <c r="C100" s="23"/>
      <c r="D100" s="21" t="s">
        <v>560</v>
      </c>
      <c r="E100" s="23">
        <f>VLOOKUP(D100,Servants!A2:C41,3,FALSE)</f>
        <v>0</v>
      </c>
      <c r="F100" s="21" t="s">
        <v>38</v>
      </c>
      <c r="G100" s="21"/>
    </row>
    <row r="101" spans="1:7" ht="87" x14ac:dyDescent="0.35">
      <c r="A101" s="21" t="s">
        <v>133</v>
      </c>
      <c r="B101" s="22">
        <v>0.91666666666666663</v>
      </c>
      <c r="C101" s="23"/>
      <c r="D101" s="24" t="s">
        <v>599</v>
      </c>
      <c r="E101" s="24" t="s">
        <v>599</v>
      </c>
      <c r="F101" s="21" t="s">
        <v>39</v>
      </c>
      <c r="G101" s="24" t="s">
        <v>753</v>
      </c>
    </row>
    <row r="102" spans="1:7" ht="29" x14ac:dyDescent="0.35">
      <c r="A102" s="21" t="s">
        <v>133</v>
      </c>
      <c r="B102" s="22">
        <v>0.91666666666666663</v>
      </c>
      <c r="C102" s="23"/>
      <c r="D102" s="21" t="s">
        <v>554</v>
      </c>
      <c r="E102" s="23">
        <f>VLOOKUP(D102,Servants!A2:C41,3,FALSE)</f>
        <v>0</v>
      </c>
      <c r="F102" s="21" t="s">
        <v>348</v>
      </c>
      <c r="G102" s="21" t="s">
        <v>40</v>
      </c>
    </row>
    <row r="103" spans="1:7" ht="72.5" x14ac:dyDescent="0.35">
      <c r="A103" s="24" t="s">
        <v>133</v>
      </c>
      <c r="B103" s="22">
        <v>0.9375</v>
      </c>
      <c r="C103" s="23"/>
      <c r="D103" s="24" t="s">
        <v>311</v>
      </c>
      <c r="E103" s="23">
        <f>VLOOKUP(D103,Servants!A2:C41,3,FALSE)</f>
        <v>0</v>
      </c>
      <c r="F103" s="24" t="s">
        <v>638</v>
      </c>
      <c r="G103" s="21" t="s">
        <v>637</v>
      </c>
    </row>
    <row r="104" spans="1:7" ht="29" x14ac:dyDescent="0.35">
      <c r="A104" s="21" t="s">
        <v>133</v>
      </c>
      <c r="B104" s="22">
        <v>0.95486111111111116</v>
      </c>
      <c r="C104" s="23"/>
      <c r="D104" s="21" t="s">
        <v>560</v>
      </c>
      <c r="E104" s="23">
        <f>VLOOKUP(D104,Servants!A2:C41,3,FALSE)</f>
        <v>0</v>
      </c>
      <c r="F104" s="21" t="s">
        <v>349</v>
      </c>
      <c r="G104" s="24" t="s">
        <v>738</v>
      </c>
    </row>
    <row r="105" spans="1:7" ht="29" x14ac:dyDescent="0.35">
      <c r="A105" s="24" t="s">
        <v>133</v>
      </c>
      <c r="B105" s="22">
        <v>0.95486111111111116</v>
      </c>
      <c r="C105" s="23"/>
      <c r="D105" s="24" t="s">
        <v>566</v>
      </c>
      <c r="E105" s="23">
        <f>VLOOKUP(D105,Servants!A2:C41,3,FALSE)</f>
        <v>0</v>
      </c>
      <c r="F105" s="24" t="s">
        <v>585</v>
      </c>
      <c r="G105" s="24" t="s">
        <v>585</v>
      </c>
    </row>
    <row r="106" spans="1:7" x14ac:dyDescent="0.35">
      <c r="A106" s="21" t="s">
        <v>133</v>
      </c>
      <c r="B106" s="22">
        <v>0.95833333333333337</v>
      </c>
      <c r="C106" s="23"/>
      <c r="D106" s="21" t="s">
        <v>42</v>
      </c>
      <c r="E106" s="23" t="s">
        <v>42</v>
      </c>
      <c r="F106" s="21" t="s">
        <v>43</v>
      </c>
      <c r="G106" s="21"/>
    </row>
    <row r="107" spans="1:7" s="20" customFormat="1" ht="29" x14ac:dyDescent="0.35">
      <c r="A107" s="28" t="s">
        <v>376</v>
      </c>
      <c r="B107" s="29">
        <v>0.23958333333333334</v>
      </c>
      <c r="C107" s="30"/>
      <c r="D107" s="30" t="s">
        <v>313</v>
      </c>
      <c r="E107" s="30">
        <f>VLOOKUP(D107,Servants!A2:C41,3,FALSE)</f>
        <v>0</v>
      </c>
      <c r="F107" s="30" t="s">
        <v>561</v>
      </c>
      <c r="G107" s="30" t="s">
        <v>739</v>
      </c>
    </row>
    <row r="108" spans="1:7" s="9" customFormat="1" ht="43.5" x14ac:dyDescent="0.35">
      <c r="A108" s="21" t="s">
        <v>376</v>
      </c>
      <c r="B108" s="22">
        <v>0.23958333333333334</v>
      </c>
      <c r="C108" s="23"/>
      <c r="D108" s="23" t="s">
        <v>560</v>
      </c>
      <c r="E108" s="23">
        <f>VLOOKUP(D108,Servants!A2:C41,3,FALSE)</f>
        <v>0</v>
      </c>
      <c r="F108" s="23" t="s">
        <v>318</v>
      </c>
      <c r="G108" s="23" t="s">
        <v>319</v>
      </c>
    </row>
    <row r="109" spans="1:7" s="9" customFormat="1" ht="29" x14ac:dyDescent="0.35">
      <c r="A109" s="21" t="s">
        <v>376</v>
      </c>
      <c r="B109" s="22">
        <v>0.25</v>
      </c>
      <c r="C109" s="23"/>
      <c r="D109" s="23" t="s">
        <v>560</v>
      </c>
      <c r="E109" s="23">
        <f>VLOOKUP(D109,Servants!A2:C41,3,FALSE)</f>
        <v>0</v>
      </c>
      <c r="F109" s="25" t="s">
        <v>134</v>
      </c>
      <c r="G109" s="23" t="s">
        <v>47</v>
      </c>
    </row>
    <row r="110" spans="1:7" s="9" customFormat="1" ht="29" x14ac:dyDescent="0.35">
      <c r="A110" s="24" t="s">
        <v>376</v>
      </c>
      <c r="B110" s="22">
        <v>0.25</v>
      </c>
      <c r="C110" s="23"/>
      <c r="D110" s="25" t="s">
        <v>566</v>
      </c>
      <c r="E110" s="23">
        <f>VLOOKUP(D110,Servants!A2:C41,3,FALSE)</f>
        <v>0</v>
      </c>
      <c r="F110" s="25" t="s">
        <v>586</v>
      </c>
      <c r="G110" s="25" t="s">
        <v>586</v>
      </c>
    </row>
    <row r="111" spans="1:7" s="9" customFormat="1" ht="29" x14ac:dyDescent="0.35">
      <c r="A111" s="21" t="s">
        <v>376</v>
      </c>
      <c r="B111" s="22">
        <v>0.27083333333333331</v>
      </c>
      <c r="C111" s="23"/>
      <c r="D111" s="23" t="s">
        <v>554</v>
      </c>
      <c r="E111" s="23">
        <f>VLOOKUP(D111,Servants!A2:C41,3,FALSE)</f>
        <v>0</v>
      </c>
      <c r="F111" s="25" t="s">
        <v>720</v>
      </c>
      <c r="G111" s="23" t="s">
        <v>48</v>
      </c>
    </row>
    <row r="112" spans="1:7" s="9" customFormat="1" ht="29" x14ac:dyDescent="0.35">
      <c r="A112" s="21" t="s">
        <v>376</v>
      </c>
      <c r="B112" s="22">
        <v>0.27083333333333331</v>
      </c>
      <c r="C112" s="23"/>
      <c r="D112" s="23" t="s">
        <v>554</v>
      </c>
      <c r="E112" s="23">
        <f>VLOOKUP(D112,Servants!A2:C41,3,FALSE)</f>
        <v>0</v>
      </c>
      <c r="F112" s="23" t="s">
        <v>49</v>
      </c>
      <c r="G112" s="23" t="s">
        <v>50</v>
      </c>
    </row>
    <row r="113" spans="1:7" s="9" customFormat="1" ht="29" x14ac:dyDescent="0.35">
      <c r="A113" s="21" t="s">
        <v>376</v>
      </c>
      <c r="B113" s="22">
        <v>0.28125</v>
      </c>
      <c r="C113" s="23"/>
      <c r="D113" s="23" t="s">
        <v>554</v>
      </c>
      <c r="E113" s="23">
        <f>VLOOKUP(D113,Servants!A2:C41,3,FALSE)</f>
        <v>0</v>
      </c>
      <c r="F113" s="23" t="s">
        <v>51</v>
      </c>
      <c r="G113" s="23"/>
    </row>
    <row r="114" spans="1:7" s="9" customFormat="1" x14ac:dyDescent="0.35">
      <c r="A114" s="21" t="s">
        <v>376</v>
      </c>
      <c r="B114" s="22">
        <v>0.28125</v>
      </c>
      <c r="C114" s="23"/>
      <c r="D114" s="23" t="s">
        <v>553</v>
      </c>
      <c r="E114" s="23">
        <f>VLOOKUP(D114,Servants!A2:C41,3,FALSE)</f>
        <v>0</v>
      </c>
      <c r="F114" s="23" t="s">
        <v>52</v>
      </c>
      <c r="G114" s="23" t="s">
        <v>53</v>
      </c>
    </row>
    <row r="115" spans="1:7" s="9" customFormat="1" x14ac:dyDescent="0.35">
      <c r="A115" s="21" t="s">
        <v>376</v>
      </c>
      <c r="B115" s="22">
        <v>0.28125</v>
      </c>
      <c r="C115" s="23"/>
      <c r="D115" s="23" t="s">
        <v>313</v>
      </c>
      <c r="E115" s="23">
        <f>VLOOKUP(D115,Servants!A2:C41,3,FALSE)</f>
        <v>0</v>
      </c>
      <c r="F115" s="25" t="s">
        <v>660</v>
      </c>
      <c r="G115" s="23"/>
    </row>
    <row r="116" spans="1:7" s="9" customFormat="1" ht="29" x14ac:dyDescent="0.35">
      <c r="A116" s="21" t="s">
        <v>376</v>
      </c>
      <c r="B116" s="22">
        <v>0.28819444444444448</v>
      </c>
      <c r="C116" s="23"/>
      <c r="D116" s="23" t="s">
        <v>566</v>
      </c>
      <c r="E116" s="23">
        <f>VLOOKUP(D116,Servants!A2:C41,3,FALSE)</f>
        <v>0</v>
      </c>
      <c r="F116" s="23" t="s">
        <v>24</v>
      </c>
      <c r="G116" s="23"/>
    </row>
    <row r="117" spans="1:7" s="9" customFormat="1" ht="29" x14ac:dyDescent="0.35">
      <c r="A117" s="21" t="s">
        <v>376</v>
      </c>
      <c r="B117" s="22">
        <v>0.28819444444444448</v>
      </c>
      <c r="C117" s="23"/>
      <c r="D117" s="23" t="s">
        <v>560</v>
      </c>
      <c r="E117" s="23">
        <f>VLOOKUP(D117,Servants!A2:C41,3,FALSE)</f>
        <v>0</v>
      </c>
      <c r="F117" s="23" t="s">
        <v>24</v>
      </c>
      <c r="G117" s="23"/>
    </row>
    <row r="118" spans="1:7" s="9" customFormat="1" ht="29" x14ac:dyDescent="0.35">
      <c r="A118" s="21" t="s">
        <v>376</v>
      </c>
      <c r="B118" s="22">
        <v>0.29166666666666669</v>
      </c>
      <c r="C118" s="23"/>
      <c r="D118" s="23" t="s">
        <v>308</v>
      </c>
      <c r="E118" s="23">
        <f>VLOOKUP(D118,Servants!A2:C41,3,FALSE)</f>
        <v>0</v>
      </c>
      <c r="F118" s="23" t="s">
        <v>54</v>
      </c>
      <c r="G118" s="25" t="s">
        <v>631</v>
      </c>
    </row>
    <row r="119" spans="1:7" s="9" customFormat="1" x14ac:dyDescent="0.35">
      <c r="A119" s="21" t="s">
        <v>376</v>
      </c>
      <c r="B119" s="22">
        <v>0.29166666666666669</v>
      </c>
      <c r="C119" s="23"/>
      <c r="D119" s="25" t="s">
        <v>530</v>
      </c>
      <c r="E119" s="23">
        <f>VLOOKUP(D119,Servants!A2:C41,3,FALSE)</f>
        <v>0</v>
      </c>
      <c r="F119" s="23" t="s">
        <v>55</v>
      </c>
      <c r="G119" s="44" t="s">
        <v>620</v>
      </c>
    </row>
    <row r="120" spans="1:7" s="9" customFormat="1" ht="43.5" x14ac:dyDescent="0.35">
      <c r="A120" s="21" t="s">
        <v>376</v>
      </c>
      <c r="B120" s="22">
        <v>0.29166666666666669</v>
      </c>
      <c r="C120" s="23"/>
      <c r="D120" s="25" t="s">
        <v>546</v>
      </c>
      <c r="E120" s="23" t="str">
        <f>CONCATENATE(Servants!C43)</f>
        <v/>
      </c>
      <c r="F120" s="23" t="s">
        <v>56</v>
      </c>
      <c r="G120" s="44" t="s">
        <v>621</v>
      </c>
    </row>
    <row r="121" spans="1:7" s="9" customFormat="1" x14ac:dyDescent="0.35">
      <c r="A121" s="21" t="s">
        <v>376</v>
      </c>
      <c r="B121" s="22">
        <v>0.29166666666666669</v>
      </c>
      <c r="C121" s="23"/>
      <c r="D121" s="23" t="s">
        <v>553</v>
      </c>
      <c r="E121" s="23">
        <f>VLOOKUP(D121,Servants!A2:C41,3,FALSE)</f>
        <v>0</v>
      </c>
      <c r="F121" s="23" t="s">
        <v>33</v>
      </c>
      <c r="G121" s="23"/>
    </row>
    <row r="122" spans="1:7" s="9" customFormat="1" ht="29" x14ac:dyDescent="0.35">
      <c r="A122" s="24" t="s">
        <v>376</v>
      </c>
      <c r="B122" s="22">
        <v>0.29166666666666669</v>
      </c>
      <c r="C122" s="23"/>
      <c r="D122" s="25" t="s">
        <v>560</v>
      </c>
      <c r="E122" s="23">
        <f>VLOOKUP(D122,Servants!A2:C41,3,FALSE)</f>
        <v>0</v>
      </c>
      <c r="F122" s="25" t="s">
        <v>57</v>
      </c>
      <c r="G122" s="25" t="s">
        <v>639</v>
      </c>
    </row>
    <row r="123" spans="1:7" s="9" customFormat="1" ht="29" x14ac:dyDescent="0.35">
      <c r="A123" s="21" t="s">
        <v>376</v>
      </c>
      <c r="B123" s="22">
        <v>0.29166666666666669</v>
      </c>
      <c r="C123" s="23"/>
      <c r="D123" s="23" t="s">
        <v>554</v>
      </c>
      <c r="E123" s="23">
        <f>VLOOKUP(D123,Servants!A2:C41,3,FALSE)</f>
        <v>0</v>
      </c>
      <c r="F123" s="23" t="s">
        <v>57</v>
      </c>
      <c r="G123" s="25" t="s">
        <v>639</v>
      </c>
    </row>
    <row r="124" spans="1:7" s="9" customFormat="1" ht="29" x14ac:dyDescent="0.35">
      <c r="A124" s="21" t="s">
        <v>376</v>
      </c>
      <c r="B124" s="22">
        <v>0.30208333333333331</v>
      </c>
      <c r="C124" s="23"/>
      <c r="D124" s="23" t="s">
        <v>558</v>
      </c>
      <c r="E124" s="23">
        <f>VLOOKUP(D124,Servants!A2:C41,3,FALSE)</f>
        <v>0</v>
      </c>
      <c r="F124" s="23" t="s">
        <v>58</v>
      </c>
      <c r="G124" s="23" t="str">
        <f>CONCATENATE("Priority Talk: ",Servants!C27)</f>
        <v xml:space="preserve">Priority Talk: </v>
      </c>
    </row>
    <row r="125" spans="1:7" s="9" customFormat="1" ht="29" x14ac:dyDescent="0.35">
      <c r="A125" s="21" t="s">
        <v>376</v>
      </c>
      <c r="B125" s="22">
        <v>0.30555555555555552</v>
      </c>
      <c r="C125" s="23"/>
      <c r="D125" s="23" t="s">
        <v>566</v>
      </c>
      <c r="E125" s="23">
        <f>VLOOKUP(D125,Servants!A2:C41,3,FALSE)</f>
        <v>0</v>
      </c>
      <c r="F125" s="25" t="s">
        <v>877</v>
      </c>
      <c r="G125" s="25" t="s">
        <v>878</v>
      </c>
    </row>
    <row r="126" spans="1:7" s="9" customFormat="1" ht="29" x14ac:dyDescent="0.35">
      <c r="A126" s="21" t="s">
        <v>376</v>
      </c>
      <c r="B126" s="22">
        <v>0.30902777777777779</v>
      </c>
      <c r="C126" s="23"/>
      <c r="D126" s="23" t="s">
        <v>308</v>
      </c>
      <c r="E126" s="23">
        <f>VLOOKUP(D126,Servants!A2:C41,3,FALSE)</f>
        <v>0</v>
      </c>
      <c r="F126" s="23" t="s">
        <v>59</v>
      </c>
      <c r="G126" s="25" t="s">
        <v>879</v>
      </c>
    </row>
    <row r="127" spans="1:7" s="9" customFormat="1" ht="29" x14ac:dyDescent="0.35">
      <c r="A127" s="21" t="s">
        <v>376</v>
      </c>
      <c r="B127" s="22">
        <v>0.3125</v>
      </c>
      <c r="C127" s="23"/>
      <c r="D127" s="23" t="s">
        <v>564</v>
      </c>
      <c r="E127" s="23">
        <f>VLOOKUP(D127,Servants!A2:C41,3,FALSE)</f>
        <v>0</v>
      </c>
      <c r="F127" s="23" t="s">
        <v>60</v>
      </c>
      <c r="G127" s="23"/>
    </row>
    <row r="128" spans="1:7" s="9" customFormat="1" ht="29" x14ac:dyDescent="0.35">
      <c r="A128" s="21" t="s">
        <v>376</v>
      </c>
      <c r="B128" s="22">
        <v>0.3125</v>
      </c>
      <c r="C128" s="23"/>
      <c r="D128" s="23" t="s">
        <v>308</v>
      </c>
      <c r="E128" s="23">
        <f>VLOOKUP(D128,Servants!A2:C41,3,FALSE)</f>
        <v>0</v>
      </c>
      <c r="F128" s="23" t="s">
        <v>352</v>
      </c>
      <c r="G128" s="25" t="s">
        <v>823</v>
      </c>
    </row>
    <row r="129" spans="1:7" s="9" customFormat="1" ht="43.5" x14ac:dyDescent="0.35">
      <c r="A129" s="21" t="s">
        <v>376</v>
      </c>
      <c r="B129" s="22">
        <v>0.34375</v>
      </c>
      <c r="C129" s="23"/>
      <c r="D129" s="23" t="s">
        <v>313</v>
      </c>
      <c r="E129" s="23">
        <f>VLOOKUP(D129,Servants!A2:C41,3,FALSE)</f>
        <v>0</v>
      </c>
      <c r="F129" s="25" t="s">
        <v>649</v>
      </c>
      <c r="G129" s="25" t="s">
        <v>923</v>
      </c>
    </row>
    <row r="130" spans="1:7" s="9" customFormat="1" x14ac:dyDescent="0.35">
      <c r="A130" s="24" t="s">
        <v>376</v>
      </c>
      <c r="B130" s="22">
        <v>0.34375</v>
      </c>
      <c r="C130" s="23"/>
      <c r="D130" s="25" t="s">
        <v>312</v>
      </c>
      <c r="E130" s="23">
        <f>VLOOKUP(D130,Servants!A2:C41,3,FALSE)</f>
        <v>0</v>
      </c>
      <c r="F130" s="25" t="s">
        <v>61</v>
      </c>
      <c r="G130" s="25" t="str">
        <f>CONCATENATE("Priority Speaker: ",Servants!C27)</f>
        <v xml:space="preserve">Priority Speaker: </v>
      </c>
    </row>
    <row r="131" spans="1:7" s="9" customFormat="1" ht="29" x14ac:dyDescent="0.35">
      <c r="A131" s="6" t="s">
        <v>376</v>
      </c>
      <c r="B131" s="16">
        <v>0.34375</v>
      </c>
      <c r="C131" s="8"/>
      <c r="D131" s="8" t="s">
        <v>311</v>
      </c>
      <c r="E131" s="8">
        <f>VLOOKUP(D131,Servants!A2:C41,3,FALSE)</f>
        <v>0</v>
      </c>
      <c r="F131" s="8" t="s">
        <v>353</v>
      </c>
      <c r="G131" s="14" t="s">
        <v>600</v>
      </c>
    </row>
    <row r="132" spans="1:7" s="9" customFormat="1" ht="29" x14ac:dyDescent="0.35">
      <c r="A132" s="6" t="s">
        <v>376</v>
      </c>
      <c r="B132" s="16">
        <v>0.34375</v>
      </c>
      <c r="C132" s="8"/>
      <c r="D132" s="8" t="s">
        <v>552</v>
      </c>
      <c r="E132" s="8">
        <f>VLOOKUP(D132,Servants!A2:C41,3,FALSE)</f>
        <v>0</v>
      </c>
      <c r="F132" s="8" t="s">
        <v>354</v>
      </c>
      <c r="G132" s="8" t="s">
        <v>62</v>
      </c>
    </row>
    <row r="133" spans="1:7" s="9" customFormat="1" ht="29" x14ac:dyDescent="0.35">
      <c r="A133" s="6" t="s">
        <v>376</v>
      </c>
      <c r="B133" s="16">
        <v>0.34375</v>
      </c>
      <c r="C133" s="8"/>
      <c r="D133" s="8" t="s">
        <v>566</v>
      </c>
      <c r="E133" s="8">
        <f>VLOOKUP(D133,Servants!A2:C41,3,FALSE)</f>
        <v>0</v>
      </c>
      <c r="F133" s="14" t="s">
        <v>740</v>
      </c>
      <c r="G133" s="8" t="s">
        <v>824</v>
      </c>
    </row>
    <row r="134" spans="1:7" s="9" customFormat="1" ht="29" x14ac:dyDescent="0.35">
      <c r="A134" s="6" t="s">
        <v>376</v>
      </c>
      <c r="B134" s="16">
        <v>0.34375</v>
      </c>
      <c r="C134" s="8"/>
      <c r="D134" s="8" t="s">
        <v>564</v>
      </c>
      <c r="E134" s="8">
        <f>VLOOKUP(D134,Servants!A2:C41,3,FALSE)</f>
        <v>0</v>
      </c>
      <c r="F134" s="8" t="s">
        <v>355</v>
      </c>
      <c r="G134" s="14" t="s">
        <v>880</v>
      </c>
    </row>
    <row r="135" spans="1:7" s="9" customFormat="1" ht="29" x14ac:dyDescent="0.35">
      <c r="A135" s="6" t="s">
        <v>376</v>
      </c>
      <c r="B135" s="16">
        <v>0.34375</v>
      </c>
      <c r="C135" s="8"/>
      <c r="D135" s="8" t="s">
        <v>552</v>
      </c>
      <c r="E135" s="8">
        <f>VLOOKUP(D135,Servants!A2:C41,3,FALSE)</f>
        <v>0</v>
      </c>
      <c r="F135" s="14" t="s">
        <v>583</v>
      </c>
      <c r="G135" s="8" t="s">
        <v>63</v>
      </c>
    </row>
    <row r="136" spans="1:7" s="9" customFormat="1" ht="29" x14ac:dyDescent="0.35">
      <c r="A136" s="21" t="s">
        <v>376</v>
      </c>
      <c r="B136" s="22">
        <v>0.35416666666666669</v>
      </c>
      <c r="C136" s="23"/>
      <c r="D136" s="23" t="s">
        <v>315</v>
      </c>
      <c r="E136" s="23" t="s">
        <v>315</v>
      </c>
      <c r="F136" s="23" t="s">
        <v>64</v>
      </c>
      <c r="G136" s="23"/>
    </row>
    <row r="137" spans="1:7" s="9" customFormat="1" ht="29" x14ac:dyDescent="0.35">
      <c r="A137" s="6" t="s">
        <v>376</v>
      </c>
      <c r="B137" s="22">
        <v>0.35416666666666669</v>
      </c>
      <c r="C137" s="23"/>
      <c r="D137" s="23" t="s">
        <v>308</v>
      </c>
      <c r="E137" s="23">
        <f>VLOOKUP(D137,Servants!A2:C41,3,FALSE)</f>
        <v>0</v>
      </c>
      <c r="F137" s="23" t="s">
        <v>65</v>
      </c>
      <c r="G137" s="25" t="s">
        <v>632</v>
      </c>
    </row>
    <row r="138" spans="1:7" s="9" customFormat="1" ht="29" x14ac:dyDescent="0.35">
      <c r="A138" s="6" t="s">
        <v>376</v>
      </c>
      <c r="B138" s="16">
        <v>0.35416666666666669</v>
      </c>
      <c r="C138" s="8"/>
      <c r="D138" s="8" t="s">
        <v>552</v>
      </c>
      <c r="E138" s="8">
        <f>VLOOKUP(D138,Servants!A2:C41,3,FALSE)</f>
        <v>0</v>
      </c>
      <c r="F138" s="8" t="s">
        <v>66</v>
      </c>
      <c r="G138" s="8" t="s">
        <v>67</v>
      </c>
    </row>
    <row r="139" spans="1:7" s="9" customFormat="1" ht="43.5" x14ac:dyDescent="0.35">
      <c r="A139" s="6" t="s">
        <v>376</v>
      </c>
      <c r="B139" s="16">
        <v>0.35416666666666669</v>
      </c>
      <c r="C139" s="8"/>
      <c r="D139" s="8" t="s">
        <v>313</v>
      </c>
      <c r="E139" s="8">
        <f>VLOOKUP(D139,Servants!A2:C41,3,FALSE)</f>
        <v>0</v>
      </c>
      <c r="F139" s="14" t="s">
        <v>647</v>
      </c>
      <c r="G139" s="14" t="s">
        <v>648</v>
      </c>
    </row>
    <row r="140" spans="1:7" s="9" customFormat="1" ht="29" x14ac:dyDescent="0.35">
      <c r="A140" s="24" t="s">
        <v>376</v>
      </c>
      <c r="B140" s="16">
        <v>0.35416666666666669</v>
      </c>
      <c r="C140" s="8"/>
      <c r="D140" s="8" t="s">
        <v>315</v>
      </c>
      <c r="E140" s="8" t="s">
        <v>315</v>
      </c>
      <c r="F140" s="8" t="s">
        <v>357</v>
      </c>
      <c r="G140" s="8" t="s">
        <v>68</v>
      </c>
    </row>
    <row r="141" spans="1:7" s="9" customFormat="1" ht="29" x14ac:dyDescent="0.35">
      <c r="A141" s="21" t="s">
        <v>376</v>
      </c>
      <c r="B141" s="22">
        <v>0.35416666666666669</v>
      </c>
      <c r="C141" s="23"/>
      <c r="D141" s="25" t="s">
        <v>552</v>
      </c>
      <c r="E141" s="23">
        <f>VLOOKUP(D141,Servants!A2:C41,3,FALSE)</f>
        <v>0</v>
      </c>
      <c r="F141" s="25" t="s">
        <v>941</v>
      </c>
      <c r="G141" s="25" t="s">
        <v>580</v>
      </c>
    </row>
    <row r="142" spans="1:7" s="9" customFormat="1" ht="29" x14ac:dyDescent="0.35">
      <c r="A142" s="21" t="s">
        <v>376</v>
      </c>
      <c r="B142" s="22">
        <v>0.36458333333333331</v>
      </c>
      <c r="C142" s="23"/>
      <c r="D142" s="23" t="s">
        <v>554</v>
      </c>
      <c r="E142" s="23">
        <f>VLOOKUP(D142,Servants!A8:C47,3,FALSE)</f>
        <v>0</v>
      </c>
      <c r="F142" s="23" t="s">
        <v>356</v>
      </c>
      <c r="G142" s="23" t="str">
        <f>CONCATENATE("Spiritual: ",Servants!C44,CHAR(10),"Servants: ",Servants!C45,", ",Servants!C46)</f>
        <v xml:space="preserve">Spiritual: 
Servants: , </v>
      </c>
    </row>
    <row r="143" spans="1:7" s="9" customFormat="1" x14ac:dyDescent="0.35">
      <c r="A143" s="21" t="s">
        <v>376</v>
      </c>
      <c r="B143" s="22">
        <v>0.36458333333333331</v>
      </c>
      <c r="C143" s="23"/>
      <c r="D143" s="23" t="s">
        <v>312</v>
      </c>
      <c r="E143" s="23">
        <f>VLOOKUP(D143,Servants!A2:C41,3,FALSE)</f>
        <v>0</v>
      </c>
      <c r="F143" s="25" t="s">
        <v>82</v>
      </c>
      <c r="G143" s="23" t="str">
        <f>CONCATENATE("Priority: ",Servants!C27)</f>
        <v xml:space="preserve">Priority: </v>
      </c>
    </row>
    <row r="144" spans="1:7" s="9" customFormat="1" x14ac:dyDescent="0.35">
      <c r="A144" s="21" t="s">
        <v>376</v>
      </c>
      <c r="B144" s="22">
        <v>0.375</v>
      </c>
      <c r="C144" s="23"/>
      <c r="D144" s="23" t="s">
        <v>312</v>
      </c>
      <c r="E144" s="23">
        <f>VLOOKUP(D144,Servants!A2:C41,3,FALSE)</f>
        <v>0</v>
      </c>
      <c r="F144" s="25" t="s">
        <v>582</v>
      </c>
      <c r="G144" s="23" t="str">
        <f>CONCATENATE("Priority: ",Servants!C27)</f>
        <v xml:space="preserve">Priority: </v>
      </c>
    </row>
    <row r="145" spans="1:7" s="9" customFormat="1" ht="101.5" x14ac:dyDescent="0.35">
      <c r="A145" s="21" t="s">
        <v>376</v>
      </c>
      <c r="B145" s="22">
        <v>0.375</v>
      </c>
      <c r="C145" s="23"/>
      <c r="D145" s="25" t="s">
        <v>313</v>
      </c>
      <c r="E145" s="23">
        <f>VLOOKUP(D145,Servants!A1:C40,3,FALSE)</f>
        <v>0</v>
      </c>
      <c r="F145" s="25" t="s">
        <v>834</v>
      </c>
      <c r="G145" s="27" t="s">
        <v>835</v>
      </c>
    </row>
    <row r="146" spans="1:7" s="9" customFormat="1" ht="72.5" x14ac:dyDescent="0.35">
      <c r="A146" s="21" t="s">
        <v>376</v>
      </c>
      <c r="B146" s="22">
        <v>0.375</v>
      </c>
      <c r="C146" s="23"/>
      <c r="D146" s="23" t="s">
        <v>384</v>
      </c>
      <c r="E146" s="23">
        <f>VLOOKUP(D146,Servants!A2:C41,3,FALSE)</f>
        <v>0</v>
      </c>
      <c r="F146" s="23" t="s">
        <v>69</v>
      </c>
      <c r="G146" s="27" t="s">
        <v>665</v>
      </c>
    </row>
    <row r="147" spans="1:7" s="9" customFormat="1" ht="29" x14ac:dyDescent="0.35">
      <c r="A147" s="6" t="s">
        <v>376</v>
      </c>
      <c r="B147" s="16">
        <v>0.375</v>
      </c>
      <c r="C147" s="8"/>
      <c r="D147" s="8" t="s">
        <v>554</v>
      </c>
      <c r="E147" s="8">
        <f>VLOOKUP(D147,Servants!A2:C41,3,FALSE)</f>
        <v>0</v>
      </c>
      <c r="F147" s="14" t="s">
        <v>896</v>
      </c>
      <c r="G147" s="14" t="s">
        <v>646</v>
      </c>
    </row>
    <row r="148" spans="1:7" s="9" customFormat="1" ht="29" x14ac:dyDescent="0.35">
      <c r="A148" s="6" t="s">
        <v>376</v>
      </c>
      <c r="B148" s="16">
        <v>0.38541666666666669</v>
      </c>
      <c r="C148" s="8"/>
      <c r="D148" s="8" t="s">
        <v>558</v>
      </c>
      <c r="E148" s="8">
        <f>VLOOKUP(D148,Servants!A2:C41,3,FALSE)</f>
        <v>0</v>
      </c>
      <c r="F148" s="8" t="s">
        <v>58</v>
      </c>
      <c r="G148" s="8" t="str">
        <f>CONCATENATE("Prevenient Grace: ",Servants!C28)</f>
        <v xml:space="preserve">Prevenient Grace: </v>
      </c>
    </row>
    <row r="149" spans="1:7" s="9" customFormat="1" x14ac:dyDescent="0.35">
      <c r="A149" s="12" t="s">
        <v>376</v>
      </c>
      <c r="B149" s="16">
        <v>0.38541666666666669</v>
      </c>
      <c r="C149" s="8"/>
      <c r="D149" s="14" t="s">
        <v>654</v>
      </c>
      <c r="E149" s="14" t="s">
        <v>654</v>
      </c>
      <c r="F149" s="14" t="s">
        <v>70</v>
      </c>
      <c r="G149" s="14" t="s">
        <v>836</v>
      </c>
    </row>
    <row r="150" spans="1:7" s="9" customFormat="1" ht="43.5" x14ac:dyDescent="0.35">
      <c r="A150" s="6" t="s">
        <v>376</v>
      </c>
      <c r="B150" s="16">
        <v>0.38541666666666669</v>
      </c>
      <c r="C150" s="8"/>
      <c r="D150" s="8" t="s">
        <v>450</v>
      </c>
      <c r="E150" s="8" t="str">
        <f>CONCATENATE(Servants!C47)</f>
        <v/>
      </c>
      <c r="F150" s="14" t="s">
        <v>666</v>
      </c>
      <c r="G150" s="14" t="s">
        <v>836</v>
      </c>
    </row>
    <row r="151" spans="1:7" s="9" customFormat="1" x14ac:dyDescent="0.35">
      <c r="A151" s="6" t="s">
        <v>376</v>
      </c>
      <c r="B151" s="16">
        <v>0.38541666666666669</v>
      </c>
      <c r="C151" s="8"/>
      <c r="D151" s="8" t="s">
        <v>553</v>
      </c>
      <c r="E151" s="8">
        <f>VLOOKUP(D151,Servants!A2:C41,3,FALSE)</f>
        <v>0</v>
      </c>
      <c r="F151" s="14" t="s">
        <v>656</v>
      </c>
      <c r="G151" s="14" t="s">
        <v>688</v>
      </c>
    </row>
    <row r="152" spans="1:7" s="9" customFormat="1" ht="29" x14ac:dyDescent="0.35">
      <c r="A152" s="6" t="s">
        <v>376</v>
      </c>
      <c r="B152" s="16">
        <v>0.39583333333333331</v>
      </c>
      <c r="C152" s="8"/>
      <c r="D152" s="8" t="s">
        <v>566</v>
      </c>
      <c r="E152" s="8">
        <f>VLOOKUP(D152,Servants!A2:C41,3,FALSE)</f>
        <v>0</v>
      </c>
      <c r="F152" s="8" t="s">
        <v>71</v>
      </c>
      <c r="G152" s="14" t="s">
        <v>506</v>
      </c>
    </row>
    <row r="153" spans="1:7" s="9" customFormat="1" ht="29" x14ac:dyDescent="0.35">
      <c r="A153" s="6" t="s">
        <v>376</v>
      </c>
      <c r="B153" s="16">
        <v>0.39583333333333331</v>
      </c>
      <c r="C153" s="8"/>
      <c r="D153" s="8" t="s">
        <v>560</v>
      </c>
      <c r="E153" s="8">
        <f>VLOOKUP(D153,Servants!A2:C41,3,FALSE)</f>
        <v>0</v>
      </c>
      <c r="F153" s="8" t="s">
        <v>71</v>
      </c>
      <c r="G153" s="14" t="s">
        <v>754</v>
      </c>
    </row>
    <row r="154" spans="1:7" s="9" customFormat="1" ht="43.5" x14ac:dyDescent="0.35">
      <c r="A154" s="6" t="s">
        <v>376</v>
      </c>
      <c r="B154" s="16">
        <v>0.39583333333333331</v>
      </c>
      <c r="C154" s="8"/>
      <c r="D154" s="8" t="s">
        <v>572</v>
      </c>
      <c r="E154" s="8" t="str">
        <f>CONCATENATE(Servants!C18,", ",Servants!C19)</f>
        <v xml:space="preserve">, </v>
      </c>
      <c r="F154" s="8" t="s">
        <v>71</v>
      </c>
      <c r="G154" s="14" t="s">
        <v>754</v>
      </c>
    </row>
    <row r="155" spans="1:7" s="9" customFormat="1" ht="29" x14ac:dyDescent="0.35">
      <c r="A155" s="6" t="s">
        <v>376</v>
      </c>
      <c r="B155" s="16">
        <v>0.39583333333333331</v>
      </c>
      <c r="C155" s="8"/>
      <c r="D155" s="8" t="s">
        <v>557</v>
      </c>
      <c r="E155" s="8">
        <f>VLOOKUP(D155,Servants!A2:C41,3,FALSE)</f>
        <v>0</v>
      </c>
      <c r="F155" s="8" t="s">
        <v>71</v>
      </c>
      <c r="G155" s="14" t="s">
        <v>754</v>
      </c>
    </row>
    <row r="156" spans="1:7" s="9" customFormat="1" x14ac:dyDescent="0.35">
      <c r="A156" s="6" t="s">
        <v>376</v>
      </c>
      <c r="B156" s="16">
        <v>0.39583333333333331</v>
      </c>
      <c r="C156" s="8"/>
      <c r="D156" s="8" t="s">
        <v>312</v>
      </c>
      <c r="E156" s="8">
        <f>VLOOKUP(D156,Servants!A2:C41,3,FALSE)</f>
        <v>0</v>
      </c>
      <c r="F156" s="14" t="s">
        <v>907</v>
      </c>
      <c r="G156" s="8" t="str">
        <f>CONCATENATE("Priority: ",Servants!C27)</f>
        <v xml:space="preserve">Priority: </v>
      </c>
    </row>
    <row r="157" spans="1:7" s="9" customFormat="1" x14ac:dyDescent="0.35">
      <c r="A157" s="6" t="s">
        <v>376</v>
      </c>
      <c r="B157" s="16">
        <v>0.39583333333333331</v>
      </c>
      <c r="C157" s="8"/>
      <c r="D157" s="8" t="s">
        <v>312</v>
      </c>
      <c r="E157" s="8">
        <f>VLOOKUP(D157,Servants!A4:C43,3,FALSE)</f>
        <v>0</v>
      </c>
      <c r="F157" s="8" t="s">
        <v>72</v>
      </c>
      <c r="G157" s="8" t="str">
        <f>CONCATENATE("Prevenient Grace: ",Servants!C28)</f>
        <v xml:space="preserve">Prevenient Grace: </v>
      </c>
    </row>
    <row r="158" spans="1:7" s="9" customFormat="1" ht="29" x14ac:dyDescent="0.35">
      <c r="A158" s="6" t="s">
        <v>376</v>
      </c>
      <c r="B158" s="16">
        <v>0.39583333333333331</v>
      </c>
      <c r="C158" s="8"/>
      <c r="D158" s="8" t="s">
        <v>313</v>
      </c>
      <c r="E158" s="8">
        <f>VLOOKUP(D158,Servants!A2:C41,3,FALSE)</f>
        <v>0</v>
      </c>
      <c r="F158" s="14" t="s">
        <v>871</v>
      </c>
      <c r="G158" s="14" t="s">
        <v>668</v>
      </c>
    </row>
    <row r="159" spans="1:7" s="9" customFormat="1" x14ac:dyDescent="0.35">
      <c r="A159" s="6" t="s">
        <v>376</v>
      </c>
      <c r="B159" s="16">
        <v>0.39583333333333331</v>
      </c>
      <c r="C159" s="8"/>
      <c r="D159" s="8" t="s">
        <v>311</v>
      </c>
      <c r="E159" s="8">
        <f>VLOOKUP(D159,Servants!A2:C41,3,FALSE)</f>
        <v>0</v>
      </c>
      <c r="F159" s="8" t="s">
        <v>74</v>
      </c>
      <c r="G159" s="14" t="s">
        <v>755</v>
      </c>
    </row>
    <row r="160" spans="1:7" s="9" customFormat="1" ht="29" x14ac:dyDescent="0.35">
      <c r="A160" s="6" t="s">
        <v>376</v>
      </c>
      <c r="B160" s="16">
        <v>0.39583333333333331</v>
      </c>
      <c r="C160" s="8"/>
      <c r="D160" s="8" t="s">
        <v>556</v>
      </c>
      <c r="E160" s="8">
        <f>VLOOKUP(D160,Servants!A2:C41,3,FALSE)</f>
        <v>0</v>
      </c>
      <c r="F160" s="8" t="s">
        <v>75</v>
      </c>
      <c r="G160" s="8" t="s">
        <v>76</v>
      </c>
    </row>
    <row r="161" spans="1:7" s="9" customFormat="1" ht="29" x14ac:dyDescent="0.35">
      <c r="A161" s="6" t="s">
        <v>376</v>
      </c>
      <c r="B161" s="16">
        <v>0.39583333333333331</v>
      </c>
      <c r="C161" s="8"/>
      <c r="D161" s="14" t="s">
        <v>603</v>
      </c>
      <c r="E161" s="8">
        <f>VLOOKUP(D161,Servants!A2:C41,3,FALSE)</f>
        <v>0</v>
      </c>
      <c r="F161" s="14" t="s">
        <v>606</v>
      </c>
      <c r="G161" s="14" t="s">
        <v>604</v>
      </c>
    </row>
    <row r="162" spans="1:7" s="9" customFormat="1" ht="29" x14ac:dyDescent="0.35">
      <c r="A162" s="6" t="s">
        <v>376</v>
      </c>
      <c r="B162" s="16">
        <v>0.39583333333333331</v>
      </c>
      <c r="C162" s="8"/>
      <c r="D162" s="8" t="s">
        <v>522</v>
      </c>
      <c r="E162" s="8" t="s">
        <v>522</v>
      </c>
      <c r="F162" s="14" t="s">
        <v>606</v>
      </c>
      <c r="G162" s="14" t="s">
        <v>604</v>
      </c>
    </row>
    <row r="163" spans="1:7" s="9" customFormat="1" ht="29" x14ac:dyDescent="0.35">
      <c r="A163" s="6" t="s">
        <v>376</v>
      </c>
      <c r="B163" s="16">
        <v>0.40625</v>
      </c>
      <c r="C163" s="8"/>
      <c r="D163" s="8" t="s">
        <v>552</v>
      </c>
      <c r="E163" s="8">
        <f>VLOOKUP(D163,Servants!A4:C43,3,FALSE)</f>
        <v>0</v>
      </c>
      <c r="F163" s="8" t="s">
        <v>77</v>
      </c>
      <c r="G163" s="8" t="s">
        <v>78</v>
      </c>
    </row>
    <row r="164" spans="1:7" s="9" customFormat="1" x14ac:dyDescent="0.35">
      <c r="A164" s="52" t="s">
        <v>376</v>
      </c>
      <c r="B164" s="16">
        <v>0.40972222222222227</v>
      </c>
      <c r="C164" s="8"/>
      <c r="D164" s="8" t="s">
        <v>312</v>
      </c>
      <c r="E164" s="8">
        <f>VLOOKUP(D164,Servants!A2:C41,3,FALSE)</f>
        <v>0</v>
      </c>
      <c r="F164" s="8" t="s">
        <v>79</v>
      </c>
      <c r="G164" s="8" t="s">
        <v>80</v>
      </c>
    </row>
    <row r="165" spans="1:7" s="9" customFormat="1" ht="14.5" customHeight="1" x14ac:dyDescent="0.35">
      <c r="A165" s="51"/>
      <c r="B165" s="38"/>
      <c r="C165" s="38"/>
      <c r="D165" s="38"/>
      <c r="E165" s="38"/>
      <c r="F165" s="38" t="s">
        <v>667</v>
      </c>
      <c r="G165" s="39"/>
    </row>
    <row r="166" spans="1:7" s="9" customFormat="1" x14ac:dyDescent="0.35">
      <c r="A166" s="21" t="s">
        <v>376</v>
      </c>
      <c r="B166" s="22">
        <v>0.41319444444444442</v>
      </c>
      <c r="C166" s="23"/>
      <c r="D166" s="23" t="s">
        <v>311</v>
      </c>
      <c r="E166" s="23">
        <f>VLOOKUP(D166,Servants!A2:C41,3,FALSE)</f>
        <v>0</v>
      </c>
      <c r="F166" s="23" t="s">
        <v>81</v>
      </c>
      <c r="G166" s="25" t="s">
        <v>758</v>
      </c>
    </row>
    <row r="167" spans="1:7" s="9" customFormat="1" x14ac:dyDescent="0.35">
      <c r="A167" s="21" t="s">
        <v>376</v>
      </c>
      <c r="B167" s="22">
        <v>0.42708333333333331</v>
      </c>
      <c r="C167" s="23"/>
      <c r="D167" s="23" t="s">
        <v>312</v>
      </c>
      <c r="E167" s="23">
        <f>VLOOKUP(D167,Servants!A2:C41,3,FALSE)</f>
        <v>0</v>
      </c>
      <c r="F167" s="23" t="s">
        <v>82</v>
      </c>
      <c r="G167" s="23" t="str">
        <f>CONCATENATE("Prevenient Grace: ",Servants!C28)</f>
        <v xml:space="preserve">Prevenient Grace: </v>
      </c>
    </row>
    <row r="168" spans="1:7" s="9" customFormat="1" ht="29" x14ac:dyDescent="0.35">
      <c r="A168" s="21" t="s">
        <v>376</v>
      </c>
      <c r="B168" s="22">
        <v>0.42708333333333331</v>
      </c>
      <c r="C168" s="23"/>
      <c r="D168" s="23" t="s">
        <v>554</v>
      </c>
      <c r="E168" s="23">
        <f>VLOOKUP(D168,Servants!A2:C41,3,FALSE)</f>
        <v>0</v>
      </c>
      <c r="F168" s="23" t="s">
        <v>356</v>
      </c>
      <c r="G168" s="23" t="str">
        <f>CONCATENATE("Spiritual: ",Servants!C48,CHAR(10),"Servants: ",Servants!C49,", ",Servants!C50)</f>
        <v xml:space="preserve">Spiritual: 
Servants: , </v>
      </c>
    </row>
    <row r="169" spans="1:7" s="9" customFormat="1" ht="29" x14ac:dyDescent="0.35">
      <c r="A169" s="21" t="s">
        <v>376</v>
      </c>
      <c r="B169" s="22">
        <v>0.42708333333333331</v>
      </c>
      <c r="C169" s="23"/>
      <c r="D169" s="23" t="s">
        <v>315</v>
      </c>
      <c r="E169" s="23" t="s">
        <v>315</v>
      </c>
      <c r="F169" s="23" t="s">
        <v>83</v>
      </c>
      <c r="G169" s="23" t="s">
        <v>84</v>
      </c>
    </row>
    <row r="170" spans="1:7" s="9" customFormat="1" ht="29" x14ac:dyDescent="0.35">
      <c r="A170" s="21" t="s">
        <v>376</v>
      </c>
      <c r="B170" s="22">
        <v>0.42708333333333331</v>
      </c>
      <c r="C170" s="23"/>
      <c r="D170" s="23" t="s">
        <v>552</v>
      </c>
      <c r="E170" s="23">
        <f>VLOOKUP(D170,Servants!A2:C41,3,FALSE)</f>
        <v>0</v>
      </c>
      <c r="F170" s="25" t="s">
        <v>583</v>
      </c>
      <c r="G170" s="23" t="s">
        <v>85</v>
      </c>
    </row>
    <row r="171" spans="1:7" s="9" customFormat="1" ht="72.5" x14ac:dyDescent="0.35">
      <c r="A171" s="6" t="s">
        <v>376</v>
      </c>
      <c r="B171" s="22">
        <v>0.43055555555555558</v>
      </c>
      <c r="C171" s="23"/>
      <c r="D171" s="23" t="s">
        <v>553</v>
      </c>
      <c r="E171" s="23">
        <f>VLOOKUP(D171,Servants!A2:C41,3,FALSE)</f>
        <v>0</v>
      </c>
      <c r="F171" s="23" t="s">
        <v>358</v>
      </c>
      <c r="G171" s="25" t="s">
        <v>924</v>
      </c>
    </row>
    <row r="172" spans="1:7" s="9" customFormat="1" x14ac:dyDescent="0.35">
      <c r="A172" s="21" t="s">
        <v>376</v>
      </c>
      <c r="B172" s="22">
        <v>0.4375</v>
      </c>
      <c r="C172" s="23"/>
      <c r="D172" s="23" t="s">
        <v>312</v>
      </c>
      <c r="E172" s="23">
        <f>VLOOKUP(D172,Servants!A2:C41,3,FALSE)</f>
        <v>0</v>
      </c>
      <c r="F172" s="23" t="s">
        <v>86</v>
      </c>
      <c r="G172" s="23" t="str">
        <f>CONCATENATE("Prevenient Grace: ",Servants!C28)</f>
        <v xml:space="preserve">Prevenient Grace: </v>
      </c>
    </row>
    <row r="173" spans="1:7" s="9" customFormat="1" ht="72.5" x14ac:dyDescent="0.35">
      <c r="A173" s="21" t="s">
        <v>376</v>
      </c>
      <c r="B173" s="22">
        <v>0.4375</v>
      </c>
      <c r="C173" s="23"/>
      <c r="D173" s="23" t="s">
        <v>314</v>
      </c>
      <c r="E173" s="23">
        <f>VLOOKUP(D173,Servants!A2:C41,3,FALSE)</f>
        <v>0</v>
      </c>
      <c r="F173" s="25" t="s">
        <v>360</v>
      </c>
      <c r="G173" s="25" t="s">
        <v>942</v>
      </c>
    </row>
    <row r="174" spans="1:7" s="9" customFormat="1" x14ac:dyDescent="0.35">
      <c r="A174" s="21" t="s">
        <v>376</v>
      </c>
      <c r="B174" s="22">
        <v>0.4375</v>
      </c>
      <c r="C174" s="23"/>
      <c r="D174" s="23" t="s">
        <v>553</v>
      </c>
      <c r="E174" s="23">
        <f>VLOOKUP(D174,Servants!A2:C41,3,FALSE)</f>
        <v>0</v>
      </c>
      <c r="F174" s="23" t="s">
        <v>87</v>
      </c>
      <c r="G174" s="23" t="s">
        <v>88</v>
      </c>
    </row>
    <row r="175" spans="1:7" s="9" customFormat="1" ht="29" x14ac:dyDescent="0.35">
      <c r="A175" s="21" t="s">
        <v>376</v>
      </c>
      <c r="B175" s="22">
        <v>0.4375</v>
      </c>
      <c r="C175" s="23"/>
      <c r="D175" s="23" t="s">
        <v>412</v>
      </c>
      <c r="E175" s="23">
        <f>VLOOKUP(D175,Servants!A2:C41,3,FALSE)</f>
        <v>0</v>
      </c>
      <c r="F175" s="23" t="s">
        <v>89</v>
      </c>
      <c r="G175" s="25" t="s">
        <v>90</v>
      </c>
    </row>
    <row r="176" spans="1:7" s="9" customFormat="1" ht="29" x14ac:dyDescent="0.35">
      <c r="A176" s="21" t="s">
        <v>376</v>
      </c>
      <c r="B176" s="22">
        <v>0.4375</v>
      </c>
      <c r="C176" s="23"/>
      <c r="D176" s="23" t="s">
        <v>558</v>
      </c>
      <c r="E176" s="23">
        <f>VLOOKUP(D176,Servants!A2:C41,3,FALSE)</f>
        <v>0</v>
      </c>
      <c r="F176" s="23" t="s">
        <v>58</v>
      </c>
      <c r="G176" s="23" t="str">
        <f>CONCATENATE("Priesthood of All Believers: ",Servants!C29)</f>
        <v xml:space="preserve">Priesthood of All Believers: </v>
      </c>
    </row>
    <row r="177" spans="1:7" s="9" customFormat="1" x14ac:dyDescent="0.35">
      <c r="A177" s="21" t="s">
        <v>376</v>
      </c>
      <c r="B177" s="22">
        <v>0.45833333333333331</v>
      </c>
      <c r="C177" s="23"/>
      <c r="D177" s="23" t="s">
        <v>312</v>
      </c>
      <c r="E177" s="23">
        <f>VLOOKUP(D177,Servants!A2:C41,3,FALSE)</f>
        <v>0</v>
      </c>
      <c r="F177" s="25" t="s">
        <v>907</v>
      </c>
      <c r="G177" s="23" t="str">
        <f>CONCATENATE("Prevenient Grace: ",Servants!C28)</f>
        <v xml:space="preserve">Prevenient Grace: </v>
      </c>
    </row>
    <row r="178" spans="1:7" s="9" customFormat="1" ht="29" x14ac:dyDescent="0.35">
      <c r="A178" s="21" t="s">
        <v>376</v>
      </c>
      <c r="B178" s="22">
        <v>0.45833333333333331</v>
      </c>
      <c r="C178" s="23"/>
      <c r="D178" s="23" t="s">
        <v>314</v>
      </c>
      <c r="E178" s="23">
        <f>VLOOKUP(D178,Servants!A2:C41,3,FALSE)</f>
        <v>0</v>
      </c>
      <c r="F178" s="23" t="s">
        <v>73</v>
      </c>
      <c r="G178" s="14" t="s">
        <v>668</v>
      </c>
    </row>
    <row r="179" spans="1:7" s="9" customFormat="1" ht="29" x14ac:dyDescent="0.35">
      <c r="A179" s="21" t="s">
        <v>376</v>
      </c>
      <c r="B179" s="22">
        <v>0.46875</v>
      </c>
      <c r="C179" s="23"/>
      <c r="D179" s="23" t="s">
        <v>552</v>
      </c>
      <c r="E179" s="23">
        <f>VLOOKUP(D179,Servants!A2:C41,3,FALSE)</f>
        <v>0</v>
      </c>
      <c r="F179" s="23" t="s">
        <v>77</v>
      </c>
      <c r="G179" s="23" t="s">
        <v>78</v>
      </c>
    </row>
    <row r="180" spans="1:7" s="9" customFormat="1" x14ac:dyDescent="0.35">
      <c r="A180" s="21" t="s">
        <v>376</v>
      </c>
      <c r="B180" s="22">
        <v>0.4826388888888889</v>
      </c>
      <c r="C180" s="23"/>
      <c r="D180" s="23" t="s">
        <v>313</v>
      </c>
      <c r="E180" s="23">
        <f>VLOOKUP(D180,Servants!A2:C41,3,FALSE)</f>
        <v>0</v>
      </c>
      <c r="F180" s="23" t="s">
        <v>359</v>
      </c>
      <c r="G180" s="25" t="s">
        <v>881</v>
      </c>
    </row>
    <row r="181" spans="1:7" s="9" customFormat="1" ht="29" x14ac:dyDescent="0.35">
      <c r="A181" s="21" t="s">
        <v>376</v>
      </c>
      <c r="B181" s="22">
        <v>0.4826388888888889</v>
      </c>
      <c r="C181" s="23"/>
      <c r="D181" s="23" t="s">
        <v>566</v>
      </c>
      <c r="E181" s="23">
        <f>VLOOKUP(D181,Servants!A2:C41,3,FALSE)</f>
        <v>0</v>
      </c>
      <c r="F181" s="23" t="s">
        <v>359</v>
      </c>
      <c r="G181" s="25" t="s">
        <v>881</v>
      </c>
    </row>
    <row r="182" spans="1:7" s="9" customFormat="1" ht="43.5" x14ac:dyDescent="0.35">
      <c r="A182" s="21" t="s">
        <v>376</v>
      </c>
      <c r="B182" s="22">
        <v>0.48958333333333331</v>
      </c>
      <c r="C182" s="23"/>
      <c r="D182" s="23" t="s">
        <v>564</v>
      </c>
      <c r="E182" s="23">
        <f>VLOOKUP(D182,Servants!A2:C41,3,FALSE)</f>
        <v>0</v>
      </c>
      <c r="F182" s="23" t="s">
        <v>91</v>
      </c>
      <c r="G182" s="23" t="s">
        <v>92</v>
      </c>
    </row>
    <row r="183" spans="1:7" s="9" customFormat="1" ht="29" x14ac:dyDescent="0.35">
      <c r="A183" s="6" t="s">
        <v>376</v>
      </c>
      <c r="B183" s="22">
        <v>0.48958333333333331</v>
      </c>
      <c r="C183" s="23"/>
      <c r="D183" s="23" t="s">
        <v>553</v>
      </c>
      <c r="E183" s="23">
        <f>VLOOKUP(D183,Servants!A2:C41,3,FALSE)</f>
        <v>0</v>
      </c>
      <c r="F183" s="25" t="s">
        <v>547</v>
      </c>
      <c r="G183" s="23"/>
    </row>
    <row r="184" spans="1:7" s="9" customFormat="1" x14ac:dyDescent="0.35">
      <c r="A184" s="21" t="s">
        <v>376</v>
      </c>
      <c r="B184" s="16">
        <v>0.48958333333333331</v>
      </c>
      <c r="C184" s="8"/>
      <c r="D184" s="8" t="s">
        <v>312</v>
      </c>
      <c r="E184" s="8">
        <f>VLOOKUP(D184,Servants!A2:C41,3,FALSE)</f>
        <v>0</v>
      </c>
      <c r="F184" s="8" t="s">
        <v>94</v>
      </c>
      <c r="G184" s="8" t="str">
        <f>CONCATENATE("Priesthood of All Believers: ",Servants!C29)</f>
        <v xml:space="preserve">Priesthood of All Believers: </v>
      </c>
    </row>
    <row r="185" spans="1:7" s="9" customFormat="1" ht="29" x14ac:dyDescent="0.35">
      <c r="A185" s="21" t="s">
        <v>376</v>
      </c>
      <c r="B185" s="22">
        <v>0.50694444444444442</v>
      </c>
      <c r="C185" s="23"/>
      <c r="D185" s="23" t="s">
        <v>314</v>
      </c>
      <c r="E185" s="23">
        <f>VLOOKUP(D185,Servants!A2:C41,3,FALSE)</f>
        <v>0</v>
      </c>
      <c r="F185" s="23" t="s">
        <v>93</v>
      </c>
      <c r="G185" s="25" t="s">
        <v>721</v>
      </c>
    </row>
    <row r="186" spans="1:7" s="9" customFormat="1" ht="43.5" x14ac:dyDescent="0.35">
      <c r="A186" s="21" t="s">
        <v>376</v>
      </c>
      <c r="B186" s="22">
        <v>0.51041666666666663</v>
      </c>
      <c r="C186" s="23"/>
      <c r="D186" s="23" t="s">
        <v>313</v>
      </c>
      <c r="E186" s="23">
        <f>VLOOKUP(D186,Servants!A2:C41,3,FALSE)</f>
        <v>0</v>
      </c>
      <c r="F186" s="25" t="s">
        <v>649</v>
      </c>
      <c r="G186" s="25" t="s">
        <v>923</v>
      </c>
    </row>
    <row r="187" spans="1:7" s="9" customFormat="1" x14ac:dyDescent="0.35">
      <c r="A187" s="21" t="s">
        <v>376</v>
      </c>
      <c r="B187" s="22">
        <v>0.51388888888888895</v>
      </c>
      <c r="C187" s="23"/>
      <c r="D187" s="23" t="s">
        <v>312</v>
      </c>
      <c r="E187" s="23">
        <f>VLOOKUP(D187,Servants!A2:C41,3,FALSE)</f>
        <v>0</v>
      </c>
      <c r="F187" s="23" t="s">
        <v>82</v>
      </c>
      <c r="G187" s="23" t="str">
        <f>CONCATENATE("Priesthood of All Believers: ",Servants!C29)</f>
        <v xml:space="preserve">Priesthood of All Believers: </v>
      </c>
    </row>
    <row r="188" spans="1:7" s="9" customFormat="1" ht="29" x14ac:dyDescent="0.35">
      <c r="A188" s="21" t="s">
        <v>376</v>
      </c>
      <c r="B188" s="22">
        <v>0.51388888888888895</v>
      </c>
      <c r="C188" s="23"/>
      <c r="D188" s="23" t="s">
        <v>554</v>
      </c>
      <c r="E188" s="23">
        <f>VLOOKUP(D188,Servants!A2:C41,3,FALSE)</f>
        <v>0</v>
      </c>
      <c r="F188" s="23" t="s">
        <v>356</v>
      </c>
      <c r="G188" s="23" t="str">
        <f>CONCATENATE("Spiritual: ",Servants!C51,CHAR(10),"Servants: ",Servants!C52,", ",Servants!C53)</f>
        <v xml:space="preserve">Spiritual: 
Servants: , </v>
      </c>
    </row>
    <row r="189" spans="1:7" s="9" customFormat="1" ht="29" x14ac:dyDescent="0.35">
      <c r="A189" s="21" t="s">
        <v>376</v>
      </c>
      <c r="B189" s="22">
        <v>0.51388888888888895</v>
      </c>
      <c r="C189" s="23"/>
      <c r="D189" s="23" t="s">
        <v>553</v>
      </c>
      <c r="E189" s="23">
        <f>VLOOKUP(D189,Servants!A2:C41,3,FALSE)</f>
        <v>0</v>
      </c>
      <c r="F189" s="25" t="s">
        <v>722</v>
      </c>
      <c r="G189" s="23"/>
    </row>
    <row r="190" spans="1:7" s="9" customFormat="1" ht="29" x14ac:dyDescent="0.35">
      <c r="A190" s="21" t="s">
        <v>376</v>
      </c>
      <c r="B190" s="22">
        <v>0.51388888888888895</v>
      </c>
      <c r="C190" s="23"/>
      <c r="D190" s="23" t="s">
        <v>552</v>
      </c>
      <c r="E190" s="23">
        <f>VLOOKUP(D190,Servants!A2:C41,3,FALSE)</f>
        <v>0</v>
      </c>
      <c r="F190" s="25" t="s">
        <v>583</v>
      </c>
      <c r="G190" s="23" t="s">
        <v>95</v>
      </c>
    </row>
    <row r="191" spans="1:7" s="9" customFormat="1" x14ac:dyDescent="0.35">
      <c r="A191" s="21" t="s">
        <v>376</v>
      </c>
      <c r="B191" s="22">
        <v>0.51388888888888895</v>
      </c>
      <c r="C191" s="23"/>
      <c r="D191" s="23" t="s">
        <v>313</v>
      </c>
      <c r="E191" s="23">
        <f>VLOOKUP(D191,Servants!A2:C41,3,FALSE)</f>
        <v>0</v>
      </c>
      <c r="F191" s="25" t="s">
        <v>777</v>
      </c>
      <c r="G191" s="23"/>
    </row>
    <row r="192" spans="1:7" s="9" customFormat="1" ht="29" x14ac:dyDescent="0.35">
      <c r="A192" s="21" t="s">
        <v>376</v>
      </c>
      <c r="B192" s="22">
        <v>0.51388888888888895</v>
      </c>
      <c r="C192" s="23"/>
      <c r="D192" s="23" t="s">
        <v>566</v>
      </c>
      <c r="E192" s="23">
        <f>VLOOKUP(D192,Servants!A2:C41,3,FALSE)</f>
        <v>0</v>
      </c>
      <c r="F192" s="23" t="s">
        <v>24</v>
      </c>
      <c r="G192" s="23"/>
    </row>
    <row r="193" spans="1:7" s="9" customFormat="1" ht="29" x14ac:dyDescent="0.35">
      <c r="A193" s="21" t="s">
        <v>376</v>
      </c>
      <c r="B193" s="22">
        <v>0.51388888888888895</v>
      </c>
      <c r="C193" s="23"/>
      <c r="D193" s="23" t="s">
        <v>560</v>
      </c>
      <c r="E193" s="23">
        <f>VLOOKUP(D193,Servants!A2:C41,3,FALSE)</f>
        <v>0</v>
      </c>
      <c r="F193" s="23" t="s">
        <v>24</v>
      </c>
      <c r="G193" s="23"/>
    </row>
    <row r="194" spans="1:7" s="9" customFormat="1" x14ac:dyDescent="0.35">
      <c r="A194" s="21" t="s">
        <v>376</v>
      </c>
      <c r="B194" s="22">
        <v>0.52083333333333337</v>
      </c>
      <c r="C194" s="23"/>
      <c r="D194" s="23" t="s">
        <v>312</v>
      </c>
      <c r="E194" s="23">
        <f>VLOOKUP(D194,Servants!A2:C41,3,FALSE)</f>
        <v>0</v>
      </c>
      <c r="F194" s="23" t="s">
        <v>86</v>
      </c>
      <c r="G194" s="23" t="str">
        <f>CONCATENATE("Priesthood of All Believers: ",Servants!C29)</f>
        <v xml:space="preserve">Priesthood of All Believers: </v>
      </c>
    </row>
    <row r="195" spans="1:7" s="9" customFormat="1" ht="43.5" x14ac:dyDescent="0.35">
      <c r="A195" s="21" t="s">
        <v>376</v>
      </c>
      <c r="B195" s="22">
        <v>0.52083333333333337</v>
      </c>
      <c r="C195" s="23"/>
      <c r="D195" s="23" t="s">
        <v>314</v>
      </c>
      <c r="E195" s="23">
        <f>VLOOKUP(D195,Servants!A2:C41,3,FALSE)</f>
        <v>0</v>
      </c>
      <c r="F195" s="23" t="s">
        <v>360</v>
      </c>
      <c r="G195" s="25" t="s">
        <v>943</v>
      </c>
    </row>
    <row r="196" spans="1:7" s="9" customFormat="1" x14ac:dyDescent="0.35">
      <c r="A196" s="21" t="s">
        <v>376</v>
      </c>
      <c r="B196" s="22">
        <v>0.52083333333333337</v>
      </c>
      <c r="C196" s="23"/>
      <c r="D196" s="23" t="s">
        <v>553</v>
      </c>
      <c r="E196" s="23">
        <f>VLOOKUP(D196,Servants!A2:C41,3,FALSE)</f>
        <v>0</v>
      </c>
      <c r="F196" s="23" t="s">
        <v>96</v>
      </c>
      <c r="G196" s="23" t="str">
        <f>CONCATENATE("Speaker enters: ",Servants!C29)</f>
        <v xml:space="preserve">Speaker enters: </v>
      </c>
    </row>
    <row r="197" spans="1:7" s="9" customFormat="1" ht="29" x14ac:dyDescent="0.35">
      <c r="A197" s="21" t="s">
        <v>376</v>
      </c>
      <c r="B197" s="22">
        <v>0.52083333333333337</v>
      </c>
      <c r="C197" s="23"/>
      <c r="D197" s="23" t="s">
        <v>438</v>
      </c>
      <c r="E197" s="23">
        <f>VLOOKUP(D197,Servants!A2:C41,3,FALSE)</f>
        <v>0</v>
      </c>
      <c r="F197" s="23" t="s">
        <v>97</v>
      </c>
      <c r="G197" s="23" t="s">
        <v>90</v>
      </c>
    </row>
    <row r="198" spans="1:7" s="9" customFormat="1" ht="29" x14ac:dyDescent="0.35">
      <c r="A198" s="21" t="s">
        <v>376</v>
      </c>
      <c r="B198" s="22">
        <v>0.52083333333333337</v>
      </c>
      <c r="C198" s="23"/>
      <c r="D198" s="23" t="s">
        <v>558</v>
      </c>
      <c r="E198" s="23">
        <f>VLOOKUP(D198,Servants!A2:C41,3,FALSE)</f>
        <v>0</v>
      </c>
      <c r="F198" s="23" t="s">
        <v>58</v>
      </c>
      <c r="G198" s="23" t="str">
        <f>CONCATENATE("Justifying Grace: ",Servants!C30)</f>
        <v xml:space="preserve">Justifying Grace: </v>
      </c>
    </row>
    <row r="199" spans="1:7" s="9" customFormat="1" x14ac:dyDescent="0.35">
      <c r="A199" s="21" t="s">
        <v>376</v>
      </c>
      <c r="B199" s="22">
        <v>0.54166666666666663</v>
      </c>
      <c r="C199" s="23"/>
      <c r="D199" s="23" t="s">
        <v>312</v>
      </c>
      <c r="E199" s="23">
        <f>VLOOKUP(D199,Servants!A2:C41,3,FALSE)</f>
        <v>0</v>
      </c>
      <c r="F199" s="25" t="s">
        <v>906</v>
      </c>
      <c r="G199" s="23" t="str">
        <f>CONCATENATE("Priesthood of All Believers: ",Servants!C29)</f>
        <v xml:space="preserve">Priesthood of All Believers: </v>
      </c>
    </row>
    <row r="200" spans="1:7" s="9" customFormat="1" x14ac:dyDescent="0.35">
      <c r="A200" s="21" t="s">
        <v>376</v>
      </c>
      <c r="B200" s="22">
        <v>0.54166666666666663</v>
      </c>
      <c r="C200" s="23"/>
      <c r="D200" s="23" t="s">
        <v>312</v>
      </c>
      <c r="E200" s="23">
        <f>VLOOKUP(D200,Servants!A4:C43,3,FALSE)</f>
        <v>0</v>
      </c>
      <c r="F200" s="23" t="s">
        <v>98</v>
      </c>
      <c r="G200" s="23" t="str">
        <f>CONCATENATE("Justifying Grace: ",Servants!C30)</f>
        <v xml:space="preserve">Justifying Grace: </v>
      </c>
    </row>
    <row r="201" spans="1:7" s="9" customFormat="1" ht="29" x14ac:dyDescent="0.35">
      <c r="A201" s="6" t="s">
        <v>376</v>
      </c>
      <c r="B201" s="22">
        <v>0.54166666666666663</v>
      </c>
      <c r="C201" s="23"/>
      <c r="D201" s="23" t="s">
        <v>314</v>
      </c>
      <c r="E201" s="23">
        <f>VLOOKUP(D201,Servants!A2:C41,3,FALSE)</f>
        <v>0</v>
      </c>
      <c r="F201" s="23" t="s">
        <v>73</v>
      </c>
      <c r="G201" s="14" t="s">
        <v>668</v>
      </c>
    </row>
    <row r="202" spans="1:7" s="9" customFormat="1" ht="29" x14ac:dyDescent="0.35">
      <c r="A202" s="12" t="s">
        <v>376</v>
      </c>
      <c r="B202" s="22">
        <v>0.54166666666666663</v>
      </c>
      <c r="C202" s="23"/>
      <c r="D202" s="25" t="s">
        <v>556</v>
      </c>
      <c r="E202" s="23">
        <f>VLOOKUP(D202,Servants!A2:C41,3,FALSE)</f>
        <v>0</v>
      </c>
      <c r="F202" s="25" t="s">
        <v>99</v>
      </c>
      <c r="G202" s="14"/>
    </row>
    <row r="203" spans="1:7" s="9" customFormat="1" ht="29" x14ac:dyDescent="0.35">
      <c r="A203" s="6" t="s">
        <v>376</v>
      </c>
      <c r="B203" s="16">
        <v>0.54166666666666663</v>
      </c>
      <c r="C203" s="8"/>
      <c r="D203" s="8" t="s">
        <v>552</v>
      </c>
      <c r="E203" s="8">
        <f>VLOOKUP(D203,Servants!A2:C41,3,FALSE)</f>
        <v>0</v>
      </c>
      <c r="F203" s="14" t="s">
        <v>583</v>
      </c>
      <c r="G203" s="8" t="s">
        <v>499</v>
      </c>
    </row>
    <row r="204" spans="1:7" s="9" customFormat="1" ht="29" x14ac:dyDescent="0.35">
      <c r="A204" s="6" t="s">
        <v>376</v>
      </c>
      <c r="B204" s="16">
        <v>0.55208333333333337</v>
      </c>
      <c r="C204" s="8"/>
      <c r="D204" s="8" t="s">
        <v>552</v>
      </c>
      <c r="E204" s="8">
        <f>VLOOKUP(D204,Servants!A2:C41,3,FALSE)</f>
        <v>0</v>
      </c>
      <c r="F204" s="8" t="s">
        <v>77</v>
      </c>
      <c r="G204" s="8" t="s">
        <v>78</v>
      </c>
    </row>
    <row r="205" spans="1:7" s="9" customFormat="1" x14ac:dyDescent="0.35">
      <c r="A205" s="6" t="s">
        <v>376</v>
      </c>
      <c r="B205" s="16">
        <v>0.5625</v>
      </c>
      <c r="C205" s="8"/>
      <c r="D205" s="8" t="s">
        <v>312</v>
      </c>
      <c r="E205" s="8">
        <f>VLOOKUP(D205,Servants!A2:C41,3,FALSE)</f>
        <v>0</v>
      </c>
      <c r="F205" s="14" t="s">
        <v>82</v>
      </c>
      <c r="G205" s="8" t="str">
        <f>CONCATENATE("Justifying Grace: ",Servants!C30)</f>
        <v xml:space="preserve">Justifying Grace: </v>
      </c>
    </row>
    <row r="206" spans="1:7" s="9" customFormat="1" ht="29" x14ac:dyDescent="0.35">
      <c r="A206" s="6" t="s">
        <v>376</v>
      </c>
      <c r="B206" s="16">
        <v>0.5625</v>
      </c>
      <c r="C206" s="8"/>
      <c r="D206" s="8" t="s">
        <v>554</v>
      </c>
      <c r="E206" s="8">
        <f>VLOOKUP(D206,Servants!A2:C41,3,FALSE)</f>
        <v>0</v>
      </c>
      <c r="F206" s="14" t="s">
        <v>356</v>
      </c>
      <c r="G206" s="8" t="str">
        <f>CONCATENATE("Spiritual: ",Servants!C54,CHAR(10),"Servants: ",Servants!C55,", ",Servants!C56)</f>
        <v xml:space="preserve">Spiritual: 
Servants: , </v>
      </c>
    </row>
    <row r="207" spans="1:7" s="9" customFormat="1" ht="29" x14ac:dyDescent="0.35">
      <c r="A207" s="6" t="s">
        <v>376</v>
      </c>
      <c r="B207" s="16">
        <v>0.5625</v>
      </c>
      <c r="C207" s="8"/>
      <c r="D207" s="8" t="s">
        <v>560</v>
      </c>
      <c r="E207" s="8">
        <f>VLOOKUP(D207,Servants!A2:C41,3,FALSE)</f>
        <v>0</v>
      </c>
      <c r="F207" s="14" t="s">
        <v>759</v>
      </c>
      <c r="G207" s="8"/>
    </row>
    <row r="208" spans="1:7" s="9" customFormat="1" ht="29" x14ac:dyDescent="0.35">
      <c r="A208" s="6" t="s">
        <v>376</v>
      </c>
      <c r="B208" s="16">
        <v>0.5625</v>
      </c>
      <c r="C208" s="8"/>
      <c r="D208" s="8" t="s">
        <v>556</v>
      </c>
      <c r="E208" s="8">
        <f>VLOOKUP(D208,Servants!A2:C41,3,FALSE)</f>
        <v>0</v>
      </c>
      <c r="F208" s="14" t="s">
        <v>806</v>
      </c>
      <c r="G208" s="8"/>
    </row>
    <row r="209" spans="1:7" s="9" customFormat="1" x14ac:dyDescent="0.35">
      <c r="A209" s="21" t="s">
        <v>376</v>
      </c>
      <c r="B209" s="16">
        <v>0.5625</v>
      </c>
      <c r="C209" s="8"/>
      <c r="D209" s="8" t="s">
        <v>553</v>
      </c>
      <c r="E209" s="8">
        <f>VLOOKUP(D209,Servants!A2:C41,3,FALSE)</f>
        <v>0</v>
      </c>
      <c r="F209" s="8" t="s">
        <v>100</v>
      </c>
      <c r="G209" s="14" t="s">
        <v>807</v>
      </c>
    </row>
    <row r="210" spans="1:7" s="9" customFormat="1" x14ac:dyDescent="0.35">
      <c r="A210" s="21" t="s">
        <v>376</v>
      </c>
      <c r="B210" s="22">
        <v>0.57291666666666663</v>
      </c>
      <c r="C210" s="23"/>
      <c r="D210" s="23" t="s">
        <v>312</v>
      </c>
      <c r="E210" s="23">
        <f>VLOOKUP(D210,Servants!A2:C41,3,FALSE)</f>
        <v>0</v>
      </c>
      <c r="F210" s="23" t="s">
        <v>86</v>
      </c>
      <c r="G210" s="23" t="str">
        <f>CONCATENATE("Justifying Grace: ",Servants!C30)</f>
        <v xml:space="preserve">Justifying Grace: </v>
      </c>
    </row>
    <row r="211" spans="1:7" s="9" customFormat="1" ht="43.5" x14ac:dyDescent="0.35">
      <c r="A211" s="21" t="s">
        <v>376</v>
      </c>
      <c r="B211" s="22">
        <v>0.57291666666666663</v>
      </c>
      <c r="C211" s="23"/>
      <c r="D211" s="23" t="s">
        <v>314</v>
      </c>
      <c r="E211" s="23">
        <f>VLOOKUP(D211,Servants!A2:C41,3,FALSE)</f>
        <v>0</v>
      </c>
      <c r="F211" s="23" t="s">
        <v>101</v>
      </c>
      <c r="G211" s="25" t="s">
        <v>943</v>
      </c>
    </row>
    <row r="212" spans="1:7" s="9" customFormat="1" x14ac:dyDescent="0.35">
      <c r="A212" s="21" t="s">
        <v>376</v>
      </c>
      <c r="B212" s="22">
        <v>0.57291666666666663</v>
      </c>
      <c r="C212" s="23"/>
      <c r="D212" s="23" t="s">
        <v>553</v>
      </c>
      <c r="E212" s="23">
        <f>VLOOKUP(D212,Servants!A2:C41,3,FALSE)</f>
        <v>0</v>
      </c>
      <c r="F212" s="23" t="s">
        <v>102</v>
      </c>
      <c r="G212" s="23" t="s">
        <v>88</v>
      </c>
    </row>
    <row r="213" spans="1:7" s="9" customFormat="1" ht="29" x14ac:dyDescent="0.35">
      <c r="A213" s="21" t="s">
        <v>376</v>
      </c>
      <c r="B213" s="22">
        <v>0.57291666666666663</v>
      </c>
      <c r="C213" s="23"/>
      <c r="D213" s="23" t="s">
        <v>413</v>
      </c>
      <c r="E213" s="23">
        <f>VLOOKUP(D213,Servants!A2:C41,3,FALSE)</f>
        <v>0</v>
      </c>
      <c r="F213" s="23" t="s">
        <v>103</v>
      </c>
      <c r="G213" s="23" t="s">
        <v>104</v>
      </c>
    </row>
    <row r="214" spans="1:7" s="9" customFormat="1" ht="29" x14ac:dyDescent="0.35">
      <c r="A214" s="21" t="s">
        <v>376</v>
      </c>
      <c r="B214" s="22">
        <v>0.57291666666666663</v>
      </c>
      <c r="C214" s="23"/>
      <c r="D214" s="23" t="s">
        <v>558</v>
      </c>
      <c r="E214" s="23">
        <f>VLOOKUP(D214,Servants!A2:C41,3,FALSE)</f>
        <v>0</v>
      </c>
      <c r="F214" s="25" t="s">
        <v>675</v>
      </c>
      <c r="G214" s="25" t="s">
        <v>723</v>
      </c>
    </row>
    <row r="215" spans="1:7" s="9" customFormat="1" x14ac:dyDescent="0.35">
      <c r="A215" s="21" t="s">
        <v>376</v>
      </c>
      <c r="B215" s="22">
        <v>0.59375</v>
      </c>
      <c r="C215" s="23"/>
      <c r="D215" s="23" t="s">
        <v>312</v>
      </c>
      <c r="E215" s="23">
        <f>VLOOKUP(D215,Servants!A2:C41,3,FALSE)</f>
        <v>0</v>
      </c>
      <c r="F215" s="25" t="s">
        <v>907</v>
      </c>
      <c r="G215" s="23" t="str">
        <f>CONCATENATE("Justifying Grace: ",Servants!C30)</f>
        <v xml:space="preserve">Justifying Grace: </v>
      </c>
    </row>
    <row r="216" spans="1:7" s="9" customFormat="1" ht="29" x14ac:dyDescent="0.35">
      <c r="A216" s="6" t="s">
        <v>376</v>
      </c>
      <c r="B216" s="22">
        <v>0.59375</v>
      </c>
      <c r="C216" s="23"/>
      <c r="D216" s="23" t="s">
        <v>314</v>
      </c>
      <c r="E216" s="23">
        <f>VLOOKUP(D216,Servants!A2:C41,3,FALSE)</f>
        <v>0</v>
      </c>
      <c r="F216" s="23" t="s">
        <v>73</v>
      </c>
      <c r="G216" s="14" t="s">
        <v>668</v>
      </c>
    </row>
    <row r="217" spans="1:7" s="9" customFormat="1" ht="29" x14ac:dyDescent="0.35">
      <c r="A217" s="53" t="s">
        <v>376</v>
      </c>
      <c r="B217" s="16">
        <v>0.60416666666666663</v>
      </c>
      <c r="C217" s="8"/>
      <c r="D217" s="8" t="s">
        <v>552</v>
      </c>
      <c r="E217" s="8">
        <f>VLOOKUP(D217,Servants!A2:C41,3,FALSE)</f>
        <v>0</v>
      </c>
      <c r="F217" s="8" t="s">
        <v>77</v>
      </c>
      <c r="G217" s="8" t="s">
        <v>78</v>
      </c>
    </row>
    <row r="218" spans="1:7" s="9" customFormat="1" ht="14.5" customHeight="1" x14ac:dyDescent="0.35">
      <c r="A218" s="51"/>
      <c r="B218" s="40"/>
      <c r="C218" s="40"/>
      <c r="D218" s="40"/>
      <c r="E218" s="40"/>
      <c r="F218" s="54" t="s">
        <v>837</v>
      </c>
      <c r="G218" s="41"/>
    </row>
    <row r="219" spans="1:7" s="9" customFormat="1" x14ac:dyDescent="0.35">
      <c r="A219" s="21" t="s">
        <v>376</v>
      </c>
      <c r="B219" s="22">
        <v>0.61458333333333337</v>
      </c>
      <c r="C219" s="23"/>
      <c r="D219" s="23" t="s">
        <v>314</v>
      </c>
      <c r="E219" s="23">
        <f>VLOOKUP(D219,Servants!A2:C41,3,FALSE)</f>
        <v>0</v>
      </c>
      <c r="F219" s="23" t="s">
        <v>105</v>
      </c>
      <c r="G219" s="23" t="s">
        <v>439</v>
      </c>
    </row>
    <row r="220" spans="1:7" s="9" customFormat="1" ht="29" x14ac:dyDescent="0.35">
      <c r="A220" s="6" t="s">
        <v>376</v>
      </c>
      <c r="B220" s="22">
        <v>0.61458333333333337</v>
      </c>
      <c r="C220" s="23"/>
      <c r="D220" s="23" t="s">
        <v>556</v>
      </c>
      <c r="E220" s="23">
        <f>VLOOKUP(D220,Servants!A2:C41,3,FALSE)</f>
        <v>0</v>
      </c>
      <c r="F220" s="23" t="s">
        <v>106</v>
      </c>
      <c r="G220" s="25" t="s">
        <v>676</v>
      </c>
    </row>
    <row r="221" spans="1:7" s="9" customFormat="1" ht="29" x14ac:dyDescent="0.35">
      <c r="A221" s="6" t="s">
        <v>376</v>
      </c>
      <c r="B221" s="16">
        <v>0.61458333333333337</v>
      </c>
      <c r="C221" s="8"/>
      <c r="D221" s="8" t="s">
        <v>560</v>
      </c>
      <c r="E221" s="8">
        <f>VLOOKUP(D221,Servants!A2:C41,3,FALSE)</f>
        <v>0</v>
      </c>
      <c r="F221" s="14" t="s">
        <v>724</v>
      </c>
      <c r="G221" s="8" t="s">
        <v>107</v>
      </c>
    </row>
    <row r="222" spans="1:7" s="9" customFormat="1" ht="72.5" x14ac:dyDescent="0.35">
      <c r="A222" s="6" t="s">
        <v>376</v>
      </c>
      <c r="B222" s="16">
        <v>0.61458333333333337</v>
      </c>
      <c r="C222" s="8"/>
      <c r="D222" s="14" t="s">
        <v>872</v>
      </c>
      <c r="E222" s="8" t="str">
        <f>CONCATENATE(Servants!C6,",",Servants!C3,",",Servants!C4,",",Servants!C5)</f>
        <v>,,,</v>
      </c>
      <c r="F222" s="8" t="s">
        <v>108</v>
      </c>
      <c r="G222" s="8"/>
    </row>
    <row r="223" spans="1:7" s="9" customFormat="1" x14ac:dyDescent="0.35">
      <c r="A223" s="12" t="s">
        <v>376</v>
      </c>
      <c r="B223" s="16">
        <v>0.61458333333333337</v>
      </c>
      <c r="C223" s="8"/>
      <c r="D223" s="8" t="s">
        <v>109</v>
      </c>
      <c r="E223" s="8" t="s">
        <v>109</v>
      </c>
      <c r="F223" s="8" t="s">
        <v>110</v>
      </c>
      <c r="G223" s="14" t="s">
        <v>760</v>
      </c>
    </row>
    <row r="224" spans="1:7" s="9" customFormat="1" ht="43.5" x14ac:dyDescent="0.35">
      <c r="A224" s="6" t="s">
        <v>376</v>
      </c>
      <c r="B224" s="16">
        <v>0.61458333333333337</v>
      </c>
      <c r="C224" s="8"/>
      <c r="D224" s="14" t="s">
        <v>558</v>
      </c>
      <c r="E224" s="8">
        <f>VLOOKUP(D224,Servants!A1:C40,3,FALSE)</f>
        <v>0</v>
      </c>
      <c r="F224" s="14" t="s">
        <v>579</v>
      </c>
      <c r="G224" s="14" t="s">
        <v>761</v>
      </c>
    </row>
    <row r="225" spans="1:7" s="9" customFormat="1" ht="29" x14ac:dyDescent="0.35">
      <c r="A225" s="10" t="s">
        <v>376</v>
      </c>
      <c r="B225" s="16">
        <v>0.61458333333333337</v>
      </c>
      <c r="C225" s="8"/>
      <c r="D225" s="8" t="s">
        <v>558</v>
      </c>
      <c r="E225" s="8">
        <f>VLOOKUP(D225,Servants!A2:C41,3,FALSE)</f>
        <v>0</v>
      </c>
      <c r="F225" s="8" t="s">
        <v>58</v>
      </c>
      <c r="G225" s="8" t="str">
        <f>CONCATENATE("Life of Piety: ",Servants!C31)</f>
        <v xml:space="preserve">Life of Piety: </v>
      </c>
    </row>
    <row r="226" spans="1:7" s="9" customFormat="1" ht="72.5" x14ac:dyDescent="0.35">
      <c r="A226" s="10" t="s">
        <v>376</v>
      </c>
      <c r="B226" s="17">
        <v>0.61458333333333337</v>
      </c>
      <c r="C226" s="10"/>
      <c r="D226" s="10" t="s">
        <v>875</v>
      </c>
      <c r="E226" s="10" t="str">
        <f>CONCATENATE(Servants!C13,",",Servants!C24,",",Servants!C4,",",Servants!C15)</f>
        <v>,,,</v>
      </c>
      <c r="F226" s="10" t="s">
        <v>516</v>
      </c>
      <c r="G226" s="10" t="s">
        <v>928</v>
      </c>
    </row>
    <row r="227" spans="1:7" s="9" customFormat="1" ht="29" x14ac:dyDescent="0.35">
      <c r="A227" s="6" t="s">
        <v>376</v>
      </c>
      <c r="B227" s="17">
        <v>0.625</v>
      </c>
      <c r="C227" s="10"/>
      <c r="D227" s="10" t="s">
        <v>565</v>
      </c>
      <c r="E227" s="10">
        <f>VLOOKUP(D227,Servants!A5:C44,3,FALSE)</f>
        <v>0</v>
      </c>
      <c r="F227" s="10" t="s">
        <v>516</v>
      </c>
      <c r="G227" s="10" t="s">
        <v>517</v>
      </c>
    </row>
    <row r="228" spans="1:7" s="9" customFormat="1" x14ac:dyDescent="0.35">
      <c r="A228" s="6" t="s">
        <v>376</v>
      </c>
      <c r="B228" s="16">
        <v>0.67708333333333337</v>
      </c>
      <c r="C228" s="8"/>
      <c r="D228" s="8" t="s">
        <v>312</v>
      </c>
      <c r="E228" s="8">
        <f>VLOOKUP(D228,Servants!A2:C41,3,FALSE)</f>
        <v>0</v>
      </c>
      <c r="F228" s="8" t="s">
        <v>72</v>
      </c>
      <c r="G228" s="8" t="str">
        <f>CONCATENATE("Life Of Piety: ",Servants!C31)</f>
        <v xml:space="preserve">Life Of Piety: </v>
      </c>
    </row>
    <row r="229" spans="1:7" s="9" customFormat="1" ht="29" x14ac:dyDescent="0.35">
      <c r="A229" s="6" t="s">
        <v>376</v>
      </c>
      <c r="B229" s="16">
        <v>0.6875</v>
      </c>
      <c r="C229" s="8"/>
      <c r="D229" s="8" t="s">
        <v>552</v>
      </c>
      <c r="E229" s="8">
        <f>VLOOKUP(D229,Servants!A2:C41,3,FALSE)</f>
        <v>0</v>
      </c>
      <c r="F229" s="14" t="s">
        <v>583</v>
      </c>
      <c r="G229" s="14" t="s">
        <v>897</v>
      </c>
    </row>
    <row r="230" spans="1:7" s="9" customFormat="1" x14ac:dyDescent="0.35">
      <c r="A230" s="6" t="s">
        <v>376</v>
      </c>
      <c r="B230" s="16">
        <v>0.69791666666666663</v>
      </c>
      <c r="C230" s="8"/>
      <c r="D230" s="8" t="s">
        <v>313</v>
      </c>
      <c r="E230" s="8">
        <f>VLOOKUP(D230,Servants!A2:C41,3,FALSE)</f>
        <v>0</v>
      </c>
      <c r="F230" s="14" t="s">
        <v>660</v>
      </c>
      <c r="G230" s="8"/>
    </row>
    <row r="231" spans="1:7" s="9" customFormat="1" ht="29" x14ac:dyDescent="0.35">
      <c r="A231" s="6" t="s">
        <v>376</v>
      </c>
      <c r="B231" s="16">
        <v>0.69791666666666663</v>
      </c>
      <c r="C231" s="8"/>
      <c r="D231" s="8" t="s">
        <v>566</v>
      </c>
      <c r="E231" s="8">
        <f>VLOOKUP(D231,Servants!A2:C41,3,FALSE)</f>
        <v>0</v>
      </c>
      <c r="F231" s="8" t="s">
        <v>24</v>
      </c>
      <c r="G231" s="8"/>
    </row>
    <row r="232" spans="1:7" s="9" customFormat="1" ht="29" x14ac:dyDescent="0.35">
      <c r="A232" s="6" t="s">
        <v>376</v>
      </c>
      <c r="B232" s="16">
        <v>0.69791666666666663</v>
      </c>
      <c r="C232" s="8"/>
      <c r="D232" s="8" t="s">
        <v>560</v>
      </c>
      <c r="E232" s="8">
        <f>VLOOKUP(D232,Servants!A2:C41,3,FALSE)</f>
        <v>0</v>
      </c>
      <c r="F232" s="8" t="s">
        <v>24</v>
      </c>
      <c r="G232" s="8"/>
    </row>
    <row r="233" spans="1:7" s="9" customFormat="1" x14ac:dyDescent="0.35">
      <c r="A233" s="21" t="s">
        <v>376</v>
      </c>
      <c r="B233" s="16">
        <v>0.69791666666666663</v>
      </c>
      <c r="C233" s="8"/>
      <c r="D233" s="8" t="s">
        <v>553</v>
      </c>
      <c r="E233" s="8">
        <f>VLOOKUP(D233,Servants!A2:C41,3,FALSE)</f>
        <v>0</v>
      </c>
      <c r="F233" s="14" t="s">
        <v>524</v>
      </c>
      <c r="G233" s="8"/>
    </row>
    <row r="234" spans="1:7" s="9" customFormat="1" x14ac:dyDescent="0.35">
      <c r="A234" s="21" t="s">
        <v>376</v>
      </c>
      <c r="B234" s="22">
        <v>0.69791666666666663</v>
      </c>
      <c r="C234" s="23"/>
      <c r="D234" s="23" t="s">
        <v>312</v>
      </c>
      <c r="E234" s="23">
        <f>VLOOKUP(D234,Servants!A2:C41,3,FALSE)</f>
        <v>0</v>
      </c>
      <c r="F234" s="23" t="s">
        <v>82</v>
      </c>
      <c r="G234" s="23" t="str">
        <f>CONCATENATE("Life of Piety: ",Servants!C31)</f>
        <v xml:space="preserve">Life of Piety: </v>
      </c>
    </row>
    <row r="235" spans="1:7" s="9" customFormat="1" ht="29" x14ac:dyDescent="0.35">
      <c r="A235" s="21" t="s">
        <v>376</v>
      </c>
      <c r="B235" s="22">
        <v>0.69791666666666663</v>
      </c>
      <c r="C235" s="23"/>
      <c r="D235" s="23" t="s">
        <v>554</v>
      </c>
      <c r="E235" s="23">
        <f>VLOOKUP(D235,Servants!A2:C41,3,FALSE)</f>
        <v>0</v>
      </c>
      <c r="F235" s="23" t="s">
        <v>356</v>
      </c>
      <c r="G235" s="23" t="str">
        <f>CONCATENATE("Spiritual: ",Servants!C57,CHAR(10),"Servants: ",Servants!C58,", ",Servants!C59)</f>
        <v xml:space="preserve">Spiritual: 
Servants: , </v>
      </c>
    </row>
    <row r="236" spans="1:7" s="9" customFormat="1" x14ac:dyDescent="0.35">
      <c r="A236" s="24" t="s">
        <v>376</v>
      </c>
      <c r="B236" s="22">
        <v>0.70486111111111116</v>
      </c>
      <c r="C236" s="23"/>
      <c r="D236" s="25" t="s">
        <v>314</v>
      </c>
      <c r="E236" s="23">
        <f>VLOOKUP(D236,Servants!A2:C41,3,FALSE)</f>
        <v>0</v>
      </c>
      <c r="F236" s="25" t="s">
        <v>677</v>
      </c>
      <c r="G236" s="25" t="s">
        <v>937</v>
      </c>
    </row>
    <row r="237" spans="1:7" s="9" customFormat="1" x14ac:dyDescent="0.35">
      <c r="A237" s="21" t="s">
        <v>376</v>
      </c>
      <c r="B237" s="22">
        <v>0.70833333333333337</v>
      </c>
      <c r="C237" s="23"/>
      <c r="D237" s="23" t="s">
        <v>312</v>
      </c>
      <c r="E237" s="23">
        <f>VLOOKUP(D237,Servants!A2:C41,3,FALSE)</f>
        <v>0</v>
      </c>
      <c r="F237" s="23" t="s">
        <v>86</v>
      </c>
      <c r="G237" s="23" t="str">
        <f>CONCATENATE("Life of Piety: ",Servants!C31)</f>
        <v xml:space="preserve">Life of Piety: </v>
      </c>
    </row>
    <row r="238" spans="1:7" s="9" customFormat="1" ht="43.5" x14ac:dyDescent="0.35">
      <c r="A238" s="21" t="s">
        <v>376</v>
      </c>
      <c r="B238" s="22">
        <v>0.70833333333333337</v>
      </c>
      <c r="C238" s="23"/>
      <c r="D238" s="23" t="s">
        <v>314</v>
      </c>
      <c r="E238" s="23">
        <f>VLOOKUP(D238,Servants!A2:C41,3,FALSE)</f>
        <v>0</v>
      </c>
      <c r="F238" s="23" t="s">
        <v>101</v>
      </c>
      <c r="G238" s="25" t="s">
        <v>943</v>
      </c>
    </row>
    <row r="239" spans="1:7" s="9" customFormat="1" x14ac:dyDescent="0.35">
      <c r="A239" s="21" t="s">
        <v>376</v>
      </c>
      <c r="B239" s="22">
        <v>0.70833333333333337</v>
      </c>
      <c r="C239" s="23"/>
      <c r="D239" s="23" t="s">
        <v>553</v>
      </c>
      <c r="E239" s="23">
        <f>VLOOKUP(D239,Servants!A2:C41,3,FALSE)</f>
        <v>0</v>
      </c>
      <c r="F239" s="23" t="s">
        <v>102</v>
      </c>
      <c r="G239" s="23" t="s">
        <v>88</v>
      </c>
    </row>
    <row r="240" spans="1:7" s="9" customFormat="1" x14ac:dyDescent="0.35">
      <c r="A240" s="21" t="s">
        <v>376</v>
      </c>
      <c r="B240" s="22">
        <v>0.70833333333333337</v>
      </c>
      <c r="C240" s="23"/>
      <c r="D240" s="23" t="s">
        <v>415</v>
      </c>
      <c r="E240" s="23">
        <f>VLOOKUP(D240,Servants!A2:C41,3,FALSE)</f>
        <v>0</v>
      </c>
      <c r="F240" s="23" t="s">
        <v>111</v>
      </c>
      <c r="G240" s="23" t="s">
        <v>90</v>
      </c>
    </row>
    <row r="241" spans="1:7" s="9" customFormat="1" x14ac:dyDescent="0.35">
      <c r="A241" s="21" t="s">
        <v>376</v>
      </c>
      <c r="B241" s="22">
        <v>0.70833333333333337</v>
      </c>
      <c r="C241" s="23"/>
      <c r="D241" s="23" t="s">
        <v>312</v>
      </c>
      <c r="E241" s="23">
        <f>VLOOKUP(D241,Servants!A2:C41,3,FALSE)</f>
        <v>0</v>
      </c>
      <c r="F241" s="25" t="s">
        <v>907</v>
      </c>
      <c r="G241" s="23" t="str">
        <f>CONCATENATE("Life of Piety: ",Servants!C31)</f>
        <v xml:space="preserve">Life of Piety: </v>
      </c>
    </row>
    <row r="242" spans="1:7" s="9" customFormat="1" ht="29" x14ac:dyDescent="0.35">
      <c r="A242" s="21" t="s">
        <v>376</v>
      </c>
      <c r="B242" s="22">
        <v>0.70833333333333337</v>
      </c>
      <c r="C242" s="23"/>
      <c r="D242" s="23" t="s">
        <v>554</v>
      </c>
      <c r="E242" s="23">
        <f>VLOOKUP(D242,Servants!A2:C41,3,FALSE)</f>
        <v>0</v>
      </c>
      <c r="F242" s="23" t="s">
        <v>112</v>
      </c>
      <c r="G242" s="23" t="s">
        <v>440</v>
      </c>
    </row>
    <row r="243" spans="1:7" s="9" customFormat="1" ht="29" x14ac:dyDescent="0.35">
      <c r="A243" s="21" t="s">
        <v>376</v>
      </c>
      <c r="B243" s="22">
        <v>0.72916666666666663</v>
      </c>
      <c r="C243" s="23"/>
      <c r="D243" s="23" t="s">
        <v>308</v>
      </c>
      <c r="E243" s="23">
        <f>VLOOKUP(D243,Servants!A2:C41,3,FALSE)</f>
        <v>0</v>
      </c>
      <c r="F243" s="25" t="s">
        <v>548</v>
      </c>
      <c r="G243" s="44" t="s">
        <v>622</v>
      </c>
    </row>
    <row r="244" spans="1:7" s="9" customFormat="1" ht="29" x14ac:dyDescent="0.35">
      <c r="A244" s="21" t="s">
        <v>376</v>
      </c>
      <c r="B244" s="22">
        <v>0.73263888888888884</v>
      </c>
      <c r="C244" s="23"/>
      <c r="D244" s="23" t="s">
        <v>315</v>
      </c>
      <c r="E244" s="23" t="s">
        <v>315</v>
      </c>
      <c r="F244" s="23" t="s">
        <v>113</v>
      </c>
      <c r="G244" s="23"/>
    </row>
    <row r="245" spans="1:7" s="9" customFormat="1" ht="29" x14ac:dyDescent="0.35">
      <c r="A245" s="21" t="s">
        <v>376</v>
      </c>
      <c r="B245" s="22">
        <v>0.73263888888888884</v>
      </c>
      <c r="C245" s="23"/>
      <c r="D245" s="23" t="s">
        <v>450</v>
      </c>
      <c r="E245" s="23" t="str">
        <f>CONCATENATE(Servants!C60)</f>
        <v/>
      </c>
      <c r="F245" s="23" t="s">
        <v>114</v>
      </c>
      <c r="G245" s="44" t="s">
        <v>623</v>
      </c>
    </row>
    <row r="246" spans="1:7" s="9" customFormat="1" ht="29" x14ac:dyDescent="0.35">
      <c r="A246" s="21" t="s">
        <v>376</v>
      </c>
      <c r="B246" s="22">
        <v>0.74305555555555547</v>
      </c>
      <c r="C246" s="23"/>
      <c r="D246" s="23" t="s">
        <v>315</v>
      </c>
      <c r="E246" s="23" t="s">
        <v>315</v>
      </c>
      <c r="F246" s="23" t="s">
        <v>115</v>
      </c>
      <c r="G246" s="23"/>
    </row>
    <row r="247" spans="1:7" s="9" customFormat="1" ht="29" x14ac:dyDescent="0.35">
      <c r="A247" s="21" t="s">
        <v>376</v>
      </c>
      <c r="B247" s="22">
        <v>0.74305555555555547</v>
      </c>
      <c r="C247" s="23"/>
      <c r="D247" s="23" t="s">
        <v>314</v>
      </c>
      <c r="E247" s="23">
        <f>VLOOKUP(D247,Servants!A2:C41,3,FALSE)</f>
        <v>0</v>
      </c>
      <c r="F247" s="23" t="s">
        <v>73</v>
      </c>
      <c r="G247" s="14" t="s">
        <v>669</v>
      </c>
    </row>
    <row r="248" spans="1:7" s="9" customFormat="1" ht="29" x14ac:dyDescent="0.35">
      <c r="A248" s="21" t="s">
        <v>376</v>
      </c>
      <c r="B248" s="22">
        <v>0.75347222222222221</v>
      </c>
      <c r="C248" s="23"/>
      <c r="D248" s="23" t="s">
        <v>552</v>
      </c>
      <c r="E248" s="23">
        <f>VLOOKUP(D248,Servants!A2:C41,3,FALSE)</f>
        <v>0</v>
      </c>
      <c r="F248" s="23" t="s">
        <v>77</v>
      </c>
      <c r="G248" s="23" t="s">
        <v>78</v>
      </c>
    </row>
    <row r="249" spans="1:7" s="9" customFormat="1" x14ac:dyDescent="0.35">
      <c r="A249" s="21" t="s">
        <v>376</v>
      </c>
      <c r="B249" s="22">
        <v>0.76388888888888884</v>
      </c>
      <c r="C249" s="23"/>
      <c r="D249" s="23" t="s">
        <v>313</v>
      </c>
      <c r="E249" s="23">
        <f>VLOOKUP(D249,Servants!A2:C41,3,FALSE)</f>
        <v>0</v>
      </c>
      <c r="F249" s="23" t="s">
        <v>359</v>
      </c>
      <c r="G249" s="25" t="s">
        <v>882</v>
      </c>
    </row>
    <row r="250" spans="1:7" s="9" customFormat="1" ht="29" x14ac:dyDescent="0.35">
      <c r="A250" s="21" t="s">
        <v>376</v>
      </c>
      <c r="B250" s="22">
        <v>0.76388888888888884</v>
      </c>
      <c r="C250" s="23"/>
      <c r="D250" s="23" t="s">
        <v>566</v>
      </c>
      <c r="E250" s="23">
        <f>VLOOKUP(D250,Servants!A2:C41,3,FALSE)</f>
        <v>0</v>
      </c>
      <c r="F250" s="23" t="s">
        <v>359</v>
      </c>
      <c r="G250" s="25" t="s">
        <v>882</v>
      </c>
    </row>
    <row r="251" spans="1:7" s="9" customFormat="1" ht="29" x14ac:dyDescent="0.35">
      <c r="A251" s="21" t="s">
        <v>376</v>
      </c>
      <c r="B251" s="22">
        <v>0.77083333333333337</v>
      </c>
      <c r="C251" s="23"/>
      <c r="D251" s="23" t="s">
        <v>564</v>
      </c>
      <c r="E251" s="23">
        <f>VLOOKUP(D251,Servants!A2:C41,3,FALSE)</f>
        <v>0</v>
      </c>
      <c r="F251" s="23" t="s">
        <v>116</v>
      </c>
      <c r="G251" s="23" t="s">
        <v>117</v>
      </c>
    </row>
    <row r="252" spans="1:7" s="9" customFormat="1" ht="29" x14ac:dyDescent="0.35">
      <c r="A252" s="21" t="s">
        <v>376</v>
      </c>
      <c r="B252" s="22">
        <v>0.77083333333333337</v>
      </c>
      <c r="C252" s="23"/>
      <c r="D252" s="23" t="s">
        <v>553</v>
      </c>
      <c r="E252" s="23">
        <f>VLOOKUP(D252,Servants!A2:C41,3,FALSE)</f>
        <v>0</v>
      </c>
      <c r="F252" s="23" t="s">
        <v>118</v>
      </c>
      <c r="G252" s="23"/>
    </row>
    <row r="253" spans="1:7" s="9" customFormat="1" ht="29" x14ac:dyDescent="0.35">
      <c r="A253" s="21" t="s">
        <v>376</v>
      </c>
      <c r="B253" s="22">
        <v>0.77083333333333337</v>
      </c>
      <c r="C253" s="23"/>
      <c r="D253" s="23" t="s">
        <v>564</v>
      </c>
      <c r="E253" s="23">
        <f>VLOOKUP(D253,Servants!A2:C41,3,FALSE)</f>
        <v>0</v>
      </c>
      <c r="F253" s="25" t="s">
        <v>143</v>
      </c>
      <c r="G253" s="25" t="s">
        <v>763</v>
      </c>
    </row>
    <row r="254" spans="1:7" s="9" customFormat="1" x14ac:dyDescent="0.35">
      <c r="A254" s="6" t="s">
        <v>376</v>
      </c>
      <c r="B254" s="22">
        <v>0.78819444444444453</v>
      </c>
      <c r="C254" s="23"/>
      <c r="D254" s="23" t="s">
        <v>314</v>
      </c>
      <c r="E254" s="23">
        <f>VLOOKUP(D254,Servants!A2:C41,3,FALSE)</f>
        <v>0</v>
      </c>
      <c r="F254" s="23" t="s">
        <v>119</v>
      </c>
      <c r="G254" s="23"/>
    </row>
    <row r="255" spans="1:7" s="9" customFormat="1" ht="43.5" x14ac:dyDescent="0.35">
      <c r="A255" s="6" t="s">
        <v>376</v>
      </c>
      <c r="B255" s="16">
        <v>0.79166666666666663</v>
      </c>
      <c r="C255" s="8"/>
      <c r="D255" s="8" t="s">
        <v>313</v>
      </c>
      <c r="E255" s="8">
        <f>VLOOKUP(D255,Servants!A2:C41,3,FALSE)</f>
        <v>0</v>
      </c>
      <c r="F255" s="14" t="s">
        <v>671</v>
      </c>
      <c r="G255" s="14" t="s">
        <v>923</v>
      </c>
    </row>
    <row r="256" spans="1:7" s="9" customFormat="1" x14ac:dyDescent="0.35">
      <c r="A256" s="6" t="s">
        <v>376</v>
      </c>
      <c r="B256" s="16">
        <v>0.79861111111111116</v>
      </c>
      <c r="C256" s="8"/>
      <c r="D256" s="8" t="s">
        <v>313</v>
      </c>
      <c r="E256" s="8">
        <f>VLOOKUP(D256,Servants!A2:C41,3,FALSE)</f>
        <v>0</v>
      </c>
      <c r="F256" s="14" t="s">
        <v>660</v>
      </c>
      <c r="G256" s="8"/>
    </row>
    <row r="257" spans="1:7" s="9" customFormat="1" ht="29" x14ac:dyDescent="0.35">
      <c r="A257" s="6" t="s">
        <v>376</v>
      </c>
      <c r="B257" s="16">
        <v>0.79861111111111116</v>
      </c>
      <c r="C257" s="8"/>
      <c r="D257" s="8" t="s">
        <v>566</v>
      </c>
      <c r="E257" s="8">
        <f>VLOOKUP(D257,Servants!A2:C41,3,FALSE)</f>
        <v>0</v>
      </c>
      <c r="F257" s="8" t="s">
        <v>361</v>
      </c>
      <c r="G257" s="8"/>
    </row>
    <row r="258" spans="1:7" s="9" customFormat="1" ht="29" x14ac:dyDescent="0.35">
      <c r="A258" s="6" t="s">
        <v>376</v>
      </c>
      <c r="B258" s="16">
        <v>0.79861111111111116</v>
      </c>
      <c r="C258" s="8"/>
      <c r="D258" s="8" t="s">
        <v>560</v>
      </c>
      <c r="E258" s="8">
        <f>VLOOKUP(D258,Servants!A2:C41,3,FALSE)</f>
        <v>0</v>
      </c>
      <c r="F258" s="8" t="s">
        <v>361</v>
      </c>
      <c r="G258" s="8"/>
    </row>
    <row r="259" spans="1:7" s="9" customFormat="1" ht="29" x14ac:dyDescent="0.35">
      <c r="A259" s="53" t="s">
        <v>376</v>
      </c>
      <c r="B259" s="16">
        <v>0.79861111111111116</v>
      </c>
      <c r="C259" s="8"/>
      <c r="D259" s="8" t="s">
        <v>552</v>
      </c>
      <c r="E259" s="8">
        <f>VLOOKUP(D259,Servants!A2:C41,3,FALSE)</f>
        <v>0</v>
      </c>
      <c r="F259" s="14" t="s">
        <v>725</v>
      </c>
      <c r="G259" s="8" t="s">
        <v>509</v>
      </c>
    </row>
    <row r="260" spans="1:7" s="9" customFormat="1" ht="14.5" customHeight="1" x14ac:dyDescent="0.35">
      <c r="A260" s="51"/>
      <c r="B260" s="54"/>
      <c r="C260" s="38"/>
      <c r="D260" s="38"/>
      <c r="E260" s="38"/>
      <c r="F260" s="54" t="s">
        <v>486</v>
      </c>
      <c r="G260" s="39"/>
    </row>
    <row r="261" spans="1:7" s="9" customFormat="1" ht="29" x14ac:dyDescent="0.35">
      <c r="A261" s="24" t="s">
        <v>376</v>
      </c>
      <c r="B261" s="16">
        <v>0.80208333333333337</v>
      </c>
      <c r="C261" s="8"/>
      <c r="D261" s="8" t="s">
        <v>315</v>
      </c>
      <c r="E261" s="8" t="s">
        <v>315</v>
      </c>
      <c r="F261" s="8" t="s">
        <v>120</v>
      </c>
      <c r="G261" s="8"/>
    </row>
    <row r="262" spans="1:7" s="9" customFormat="1" ht="188.5" x14ac:dyDescent="0.35">
      <c r="A262" s="6" t="s">
        <v>376</v>
      </c>
      <c r="B262" s="22">
        <v>0.80208333333333337</v>
      </c>
      <c r="C262" s="23"/>
      <c r="D262" s="23" t="s">
        <v>308</v>
      </c>
      <c r="E262" s="23">
        <f>VLOOKUP(D262,Servants!A2:C41,3,FALSE)</f>
        <v>0</v>
      </c>
      <c r="F262" s="23" t="s">
        <v>825</v>
      </c>
      <c r="G262" s="25" t="s">
        <v>930</v>
      </c>
    </row>
    <row r="263" spans="1:7" s="9" customFormat="1" ht="29" x14ac:dyDescent="0.35">
      <c r="A263" s="6" t="s">
        <v>376</v>
      </c>
      <c r="B263" s="16">
        <v>0.80208333333333337</v>
      </c>
      <c r="C263" s="8"/>
      <c r="D263" s="8" t="s">
        <v>552</v>
      </c>
      <c r="E263" s="8">
        <f>VLOOKUP(D263,Servants!A2:C41,3,FALSE)</f>
        <v>0</v>
      </c>
      <c r="F263" s="8" t="s">
        <v>121</v>
      </c>
      <c r="G263" s="8"/>
    </row>
    <row r="264" spans="1:7" s="9" customFormat="1" x14ac:dyDescent="0.35">
      <c r="A264" s="6" t="s">
        <v>376</v>
      </c>
      <c r="B264" s="16">
        <v>0.80208333333333337</v>
      </c>
      <c r="C264" s="8"/>
      <c r="D264" s="8" t="s">
        <v>314</v>
      </c>
      <c r="E264" s="8">
        <f>VLOOKUP(D264,Servants!A2:C41,3,FALSE)</f>
        <v>0</v>
      </c>
      <c r="F264" s="8" t="s">
        <v>121</v>
      </c>
      <c r="G264" s="8"/>
    </row>
    <row r="265" spans="1:7" s="9" customFormat="1" ht="29" x14ac:dyDescent="0.35">
      <c r="A265" s="6" t="s">
        <v>376</v>
      </c>
      <c r="B265" s="16">
        <v>0.80208333333333337</v>
      </c>
      <c r="C265" s="8"/>
      <c r="D265" s="8" t="s">
        <v>314</v>
      </c>
      <c r="E265" s="8">
        <f>VLOOKUP(D265,Servants!A2:C41,3,FALSE)</f>
        <v>0</v>
      </c>
      <c r="F265" s="8" t="s">
        <v>362</v>
      </c>
      <c r="G265" s="8" t="s">
        <v>122</v>
      </c>
    </row>
    <row r="266" spans="1:7" s="9" customFormat="1" ht="29" x14ac:dyDescent="0.35">
      <c r="A266" s="6" t="s">
        <v>376</v>
      </c>
      <c r="B266" s="16">
        <v>0.80208333333333337</v>
      </c>
      <c r="C266" s="8"/>
      <c r="D266" s="8" t="s">
        <v>313</v>
      </c>
      <c r="E266" s="8">
        <f>VLOOKUP(D266,Servants!A2:C41,3,FALSE)</f>
        <v>0</v>
      </c>
      <c r="F266" s="8" t="s">
        <v>362</v>
      </c>
      <c r="G266" s="8" t="s">
        <v>122</v>
      </c>
    </row>
    <row r="267" spans="1:7" s="9" customFormat="1" ht="29" x14ac:dyDescent="0.35">
      <c r="A267" s="21" t="s">
        <v>376</v>
      </c>
      <c r="B267" s="16">
        <v>0.80208333333333337</v>
      </c>
      <c r="C267" s="8"/>
      <c r="D267" s="8" t="s">
        <v>558</v>
      </c>
      <c r="E267" s="8">
        <f>VLOOKUP(D267,Servants!A2:C41,3,FALSE)</f>
        <v>0</v>
      </c>
      <c r="F267" s="14" t="s">
        <v>678</v>
      </c>
      <c r="G267" s="14" t="s">
        <v>764</v>
      </c>
    </row>
    <row r="268" spans="1:7" s="9" customFormat="1" x14ac:dyDescent="0.35">
      <c r="A268" s="6" t="s">
        <v>376</v>
      </c>
      <c r="B268" s="22">
        <v>0.85416666666666663</v>
      </c>
      <c r="C268" s="23"/>
      <c r="D268" s="23" t="s">
        <v>314</v>
      </c>
      <c r="E268" s="23">
        <f>VLOOKUP(D268,Servants!A2:C41,3,FALSE)</f>
        <v>0</v>
      </c>
      <c r="F268" s="25" t="s">
        <v>898</v>
      </c>
      <c r="G268" s="23" t="s">
        <v>123</v>
      </c>
    </row>
    <row r="269" spans="1:7" s="9" customFormat="1" x14ac:dyDescent="0.35">
      <c r="A269" s="21" t="s">
        <v>376</v>
      </c>
      <c r="B269" s="16">
        <v>0.85416666666666663</v>
      </c>
      <c r="C269" s="8"/>
      <c r="D269" s="8" t="s">
        <v>553</v>
      </c>
      <c r="E269" s="8">
        <f>VLOOKUP(D269,Servants!A2:C41,3,FALSE)</f>
        <v>0</v>
      </c>
      <c r="F269" s="8" t="s">
        <v>124</v>
      </c>
      <c r="G269" s="8"/>
    </row>
    <row r="270" spans="1:7" s="9" customFormat="1" ht="29" x14ac:dyDescent="0.35">
      <c r="A270" s="21" t="s">
        <v>376</v>
      </c>
      <c r="B270" s="22">
        <v>0.85416666666666663</v>
      </c>
      <c r="C270" s="23"/>
      <c r="D270" s="23" t="s">
        <v>315</v>
      </c>
      <c r="E270" s="23" t="s">
        <v>315</v>
      </c>
      <c r="F270" s="25" t="s">
        <v>640</v>
      </c>
      <c r="G270" s="23" t="s">
        <v>125</v>
      </c>
    </row>
    <row r="271" spans="1:7" s="9" customFormat="1" ht="29" x14ac:dyDescent="0.35">
      <c r="A271" s="21" t="s">
        <v>376</v>
      </c>
      <c r="B271" s="22">
        <v>0.85416666666666663</v>
      </c>
      <c r="C271" s="23"/>
      <c r="D271" s="23" t="s">
        <v>308</v>
      </c>
      <c r="E271" s="23">
        <f>VLOOKUP(D271,Servants!A2:C41,3,FALSE)</f>
        <v>0</v>
      </c>
      <c r="F271" s="23" t="s">
        <v>126</v>
      </c>
      <c r="G271" s="44" t="s">
        <v>624</v>
      </c>
    </row>
    <row r="272" spans="1:7" s="9" customFormat="1" ht="29" x14ac:dyDescent="0.35">
      <c r="A272" s="21" t="s">
        <v>376</v>
      </c>
      <c r="B272" s="22">
        <v>0.85416666666666663</v>
      </c>
      <c r="C272" s="23"/>
      <c r="D272" s="25" t="s">
        <v>530</v>
      </c>
      <c r="E272" s="23">
        <f>VLOOKUP(D272,Servants!A2:C41,3,FALSE)</f>
        <v>0</v>
      </c>
      <c r="F272" s="26" t="s">
        <v>126</v>
      </c>
      <c r="G272" s="44" t="s">
        <v>624</v>
      </c>
    </row>
    <row r="273" spans="1:7" s="9" customFormat="1" x14ac:dyDescent="0.35">
      <c r="A273" s="21" t="s">
        <v>376</v>
      </c>
      <c r="B273" s="22">
        <v>0.85416666666666663</v>
      </c>
      <c r="C273" s="23"/>
      <c r="D273" s="23" t="s">
        <v>553</v>
      </c>
      <c r="E273" s="23">
        <f>VLOOKUP(D273,Servants!A2:C41,3,FALSE)</f>
        <v>0</v>
      </c>
      <c r="F273" s="23" t="s">
        <v>127</v>
      </c>
      <c r="G273" s="23"/>
    </row>
    <row r="274" spans="1:7" s="9" customFormat="1" x14ac:dyDescent="0.35">
      <c r="A274" s="12" t="s">
        <v>376</v>
      </c>
      <c r="B274" s="22">
        <v>0.85416666666666663</v>
      </c>
      <c r="C274" s="23"/>
      <c r="D274" s="23" t="s">
        <v>308</v>
      </c>
      <c r="E274" s="23">
        <f>VLOOKUP(D274,Servants!A2:C41,3,FALSE)</f>
        <v>0</v>
      </c>
      <c r="F274" s="23" t="s">
        <v>128</v>
      </c>
      <c r="G274" s="44" t="s">
        <v>625</v>
      </c>
    </row>
    <row r="275" spans="1:7" s="9" customFormat="1" ht="43.5" x14ac:dyDescent="0.35">
      <c r="A275" s="53" t="s">
        <v>376</v>
      </c>
      <c r="B275" s="16">
        <v>0.85416666666666663</v>
      </c>
      <c r="C275" s="8"/>
      <c r="D275" s="14" t="s">
        <v>558</v>
      </c>
      <c r="E275" s="8">
        <f>VLOOKUP(D275,Servants!A10:C49,3,FALSE)</f>
        <v>0</v>
      </c>
      <c r="F275" s="14" t="s">
        <v>579</v>
      </c>
      <c r="G275" s="14" t="s">
        <v>762</v>
      </c>
    </row>
    <row r="276" spans="1:7" s="9" customFormat="1" ht="14.5" customHeight="1" x14ac:dyDescent="0.35">
      <c r="A276" s="51"/>
      <c r="B276" s="38"/>
      <c r="C276" s="38"/>
      <c r="D276" s="38"/>
      <c r="E276" s="38"/>
      <c r="F276" s="55" t="s">
        <v>545</v>
      </c>
      <c r="G276" s="39"/>
    </row>
    <row r="277" spans="1:7" s="9" customFormat="1" ht="72.5" x14ac:dyDescent="0.35">
      <c r="A277" s="21" t="s">
        <v>376</v>
      </c>
      <c r="B277" s="22">
        <v>0.86805555555555547</v>
      </c>
      <c r="C277" s="23"/>
      <c r="D277" s="25" t="s">
        <v>530</v>
      </c>
      <c r="E277" s="23">
        <f>VLOOKUP(D277,Servants!A2:C41,3,FALSE)</f>
        <v>0</v>
      </c>
      <c r="F277" s="26" t="s">
        <v>518</v>
      </c>
      <c r="G277" s="25" t="s">
        <v>826</v>
      </c>
    </row>
    <row r="278" spans="1:7" s="9" customFormat="1" ht="29" x14ac:dyDescent="0.35">
      <c r="A278" s="6" t="s">
        <v>376</v>
      </c>
      <c r="B278" s="22">
        <v>0.86805555555555547</v>
      </c>
      <c r="C278" s="23"/>
      <c r="D278" s="23" t="s">
        <v>316</v>
      </c>
      <c r="E278" s="23" t="s">
        <v>316</v>
      </c>
      <c r="F278" s="26" t="s">
        <v>518</v>
      </c>
      <c r="G278" s="25" t="s">
        <v>726</v>
      </c>
    </row>
    <row r="279" spans="1:7" s="9" customFormat="1" ht="43.5" x14ac:dyDescent="0.35">
      <c r="A279" s="6" t="s">
        <v>376</v>
      </c>
      <c r="B279" s="16">
        <v>0.86805555555555547</v>
      </c>
      <c r="C279" s="8"/>
      <c r="D279" s="8" t="s">
        <v>564</v>
      </c>
      <c r="E279" s="8">
        <f>VLOOKUP(D279,Servants!A2:C41,3,FALSE)</f>
        <v>0</v>
      </c>
      <c r="F279" s="14" t="s">
        <v>765</v>
      </c>
      <c r="G279" s="14" t="s">
        <v>827</v>
      </c>
    </row>
    <row r="280" spans="1:7" s="9" customFormat="1" ht="29" x14ac:dyDescent="0.35">
      <c r="A280" s="6" t="s">
        <v>376</v>
      </c>
      <c r="B280" s="16">
        <v>0.86805555555555547</v>
      </c>
      <c r="C280" s="8"/>
      <c r="D280" s="8" t="s">
        <v>554</v>
      </c>
      <c r="E280" s="8">
        <f>VLOOKUP(D280,Servants!A2:C41,3,FALSE)</f>
        <v>0</v>
      </c>
      <c r="F280" s="14" t="s">
        <v>766</v>
      </c>
      <c r="G280" s="8" t="s">
        <v>510</v>
      </c>
    </row>
    <row r="281" spans="1:7" s="9" customFormat="1" ht="29" x14ac:dyDescent="0.35">
      <c r="A281" s="6" t="s">
        <v>376</v>
      </c>
      <c r="B281" s="16">
        <v>0.86805555555555547</v>
      </c>
      <c r="C281" s="8"/>
      <c r="D281" s="8" t="s">
        <v>560</v>
      </c>
      <c r="E281" s="8">
        <f>VLOOKUP(D281,Servants!A2:C41,3,FALSE)</f>
        <v>0</v>
      </c>
      <c r="F281" s="8" t="s">
        <v>129</v>
      </c>
      <c r="G281" s="14" t="s">
        <v>808</v>
      </c>
    </row>
    <row r="282" spans="1:7" s="9" customFormat="1" ht="29" x14ac:dyDescent="0.35">
      <c r="A282" s="6" t="s">
        <v>376</v>
      </c>
      <c r="B282" s="16">
        <v>0.86805555555555547</v>
      </c>
      <c r="C282" s="8"/>
      <c r="D282" s="8" t="s">
        <v>560</v>
      </c>
      <c r="E282" s="8">
        <f>VLOOKUP(D282,Servants!A2:C41,3,FALSE)</f>
        <v>0</v>
      </c>
      <c r="F282" s="8" t="s">
        <v>30</v>
      </c>
      <c r="G282" s="14" t="s">
        <v>876</v>
      </c>
    </row>
    <row r="283" spans="1:7" s="9" customFormat="1" ht="43.5" x14ac:dyDescent="0.35">
      <c r="A283" s="6" t="s">
        <v>376</v>
      </c>
      <c r="B283" s="16">
        <v>0.86805555555555547</v>
      </c>
      <c r="C283" s="8"/>
      <c r="D283" s="8" t="s">
        <v>553</v>
      </c>
      <c r="E283" s="8">
        <f>VLOOKUP(D283,Servants!A2:C41,3,FALSE)</f>
        <v>0</v>
      </c>
      <c r="F283" s="8" t="s">
        <v>130</v>
      </c>
      <c r="G283" s="14" t="s">
        <v>576</v>
      </c>
    </row>
    <row r="284" spans="1:7" s="9" customFormat="1" ht="29" x14ac:dyDescent="0.35">
      <c r="A284" s="6" t="s">
        <v>376</v>
      </c>
      <c r="B284" s="16">
        <v>0.86805555555555547</v>
      </c>
      <c r="C284" s="8"/>
      <c r="D284" s="8" t="s">
        <v>566</v>
      </c>
      <c r="E284" s="8">
        <f>VLOOKUP(D284,Servants!A2:C41,3,FALSE)</f>
        <v>0</v>
      </c>
      <c r="F284" s="8" t="s">
        <v>519</v>
      </c>
      <c r="G284" s="14" t="s">
        <v>767</v>
      </c>
    </row>
    <row r="285" spans="1:7" s="9" customFormat="1" ht="29" x14ac:dyDescent="0.35">
      <c r="A285" s="21" t="s">
        <v>376</v>
      </c>
      <c r="B285" s="16">
        <v>0.86805555555555547</v>
      </c>
      <c r="C285" s="8"/>
      <c r="D285" s="8" t="s">
        <v>556</v>
      </c>
      <c r="E285" s="8">
        <f>VLOOKUP(D285,Servants!A2:C41,3,FALSE)</f>
        <v>0</v>
      </c>
      <c r="F285" s="8" t="s">
        <v>519</v>
      </c>
      <c r="G285" s="14" t="s">
        <v>767</v>
      </c>
    </row>
    <row r="286" spans="1:7" ht="58" x14ac:dyDescent="0.35">
      <c r="A286" s="21" t="s">
        <v>376</v>
      </c>
      <c r="B286" s="22">
        <v>0.91666666666666663</v>
      </c>
      <c r="C286" s="23"/>
      <c r="D286" s="24" t="s">
        <v>599</v>
      </c>
      <c r="E286" s="25" t="s">
        <v>599</v>
      </c>
      <c r="F286" s="21" t="s">
        <v>39</v>
      </c>
      <c r="G286" s="24" t="s">
        <v>931</v>
      </c>
    </row>
    <row r="287" spans="1:7" s="9" customFormat="1" ht="43.5" x14ac:dyDescent="0.35">
      <c r="A287" s="21" t="s">
        <v>376</v>
      </c>
      <c r="B287" s="22">
        <v>0.91666666666666663</v>
      </c>
      <c r="C287" s="23"/>
      <c r="D287" s="23" t="s">
        <v>554</v>
      </c>
      <c r="E287" s="23">
        <f>VLOOKUP(D287,Servants!A2:C41,3,FALSE)</f>
        <v>0</v>
      </c>
      <c r="F287" s="23" t="s">
        <v>131</v>
      </c>
      <c r="G287" s="25" t="s">
        <v>776</v>
      </c>
    </row>
    <row r="288" spans="1:7" s="9" customFormat="1" ht="29" x14ac:dyDescent="0.35">
      <c r="A288" s="21" t="s">
        <v>376</v>
      </c>
      <c r="B288" s="22">
        <v>0.91666666666666663</v>
      </c>
      <c r="C288" s="23"/>
      <c r="D288" s="23" t="s">
        <v>554</v>
      </c>
      <c r="E288" s="23">
        <f>VLOOKUP(D288,Servants!A2:C41,3,FALSE)</f>
        <v>0</v>
      </c>
      <c r="F288" s="25" t="s">
        <v>727</v>
      </c>
      <c r="G288" s="25" t="s">
        <v>768</v>
      </c>
    </row>
    <row r="289" spans="1:7" s="9" customFormat="1" ht="29" x14ac:dyDescent="0.35">
      <c r="A289" s="21" t="s">
        <v>376</v>
      </c>
      <c r="B289" s="22">
        <v>0.95486111111111116</v>
      </c>
      <c r="C289" s="23"/>
      <c r="D289" s="23" t="s">
        <v>560</v>
      </c>
      <c r="E289" s="23">
        <f>VLOOKUP(D289,Servants!A2:C41,3,FALSE)</f>
        <v>0</v>
      </c>
      <c r="F289" s="23" t="s">
        <v>41</v>
      </c>
      <c r="G289" s="25" t="s">
        <v>738</v>
      </c>
    </row>
    <row r="290" spans="1:7" s="9" customFormat="1" ht="29" x14ac:dyDescent="0.35">
      <c r="A290" s="24" t="s">
        <v>376</v>
      </c>
      <c r="B290" s="22">
        <v>0.95486111111111116</v>
      </c>
      <c r="C290" s="23"/>
      <c r="D290" s="25" t="s">
        <v>566</v>
      </c>
      <c r="E290" s="23">
        <f>VLOOKUP(D290,Servants!A2:C41,3,FALSE)</f>
        <v>0</v>
      </c>
      <c r="F290" s="25" t="s">
        <v>679</v>
      </c>
      <c r="G290" s="23"/>
    </row>
    <row r="291" spans="1:7" s="9" customFormat="1" x14ac:dyDescent="0.35">
      <c r="A291" s="25" t="s">
        <v>376</v>
      </c>
      <c r="B291" s="22">
        <v>0.95833333333333337</v>
      </c>
      <c r="C291" s="23"/>
      <c r="D291" s="23" t="s">
        <v>42</v>
      </c>
      <c r="E291" s="23" t="s">
        <v>42</v>
      </c>
      <c r="F291" s="23" t="s">
        <v>43</v>
      </c>
      <c r="G291" s="23"/>
    </row>
    <row r="292" spans="1:7" s="9" customFormat="1" ht="29" x14ac:dyDescent="0.35">
      <c r="A292" s="23" t="s">
        <v>377</v>
      </c>
      <c r="B292" s="22">
        <v>0.22916666666666666</v>
      </c>
      <c r="C292" s="23"/>
      <c r="D292" s="23" t="s">
        <v>313</v>
      </c>
      <c r="E292" s="23">
        <f>VLOOKUP(D292,Servants!A2:C41,3,FALSE)</f>
        <v>0</v>
      </c>
      <c r="F292" s="23" t="s">
        <v>562</v>
      </c>
      <c r="G292" s="23"/>
    </row>
    <row r="293" spans="1:7" s="9" customFormat="1" ht="43.5" x14ac:dyDescent="0.35">
      <c r="A293" s="23" t="s">
        <v>377</v>
      </c>
      <c r="B293" s="22">
        <v>0.22916666666666666</v>
      </c>
      <c r="C293" s="23"/>
      <c r="D293" s="23" t="s">
        <v>560</v>
      </c>
      <c r="E293" s="23">
        <f>VLOOKUP(D293,Servants!A2:C41,3,FALSE)</f>
        <v>0</v>
      </c>
      <c r="F293" s="23" t="s">
        <v>318</v>
      </c>
      <c r="G293" s="23" t="s">
        <v>319</v>
      </c>
    </row>
    <row r="294" spans="1:7" s="9" customFormat="1" ht="29" x14ac:dyDescent="0.35">
      <c r="A294" s="8" t="s">
        <v>377</v>
      </c>
      <c r="B294" s="22">
        <v>0.23611111111111113</v>
      </c>
      <c r="C294" s="23"/>
      <c r="D294" s="23" t="s">
        <v>560</v>
      </c>
      <c r="E294" s="23">
        <f>VLOOKUP(D294,Servants!A2:C41,3,FALSE)</f>
        <v>0</v>
      </c>
      <c r="F294" s="23" t="s">
        <v>134</v>
      </c>
      <c r="G294" s="23"/>
    </row>
    <row r="295" spans="1:7" s="9" customFormat="1" ht="29" x14ac:dyDescent="0.35">
      <c r="A295" s="14" t="s">
        <v>377</v>
      </c>
      <c r="B295" s="22">
        <v>0.23611111111111113</v>
      </c>
      <c r="C295" s="23"/>
      <c r="D295" s="25" t="s">
        <v>566</v>
      </c>
      <c r="E295" s="23">
        <f>VLOOKUP(D295,Servants!A2:C41,3,FALSE)</f>
        <v>0</v>
      </c>
      <c r="F295" s="25" t="s">
        <v>650</v>
      </c>
      <c r="G295" s="23"/>
    </row>
    <row r="296" spans="1:7" s="9" customFormat="1" ht="29" x14ac:dyDescent="0.35">
      <c r="A296" s="8" t="s">
        <v>377</v>
      </c>
      <c r="B296" s="16">
        <v>0.2638888888888889</v>
      </c>
      <c r="C296" s="8"/>
      <c r="D296" s="8" t="s">
        <v>554</v>
      </c>
      <c r="E296" s="8">
        <f>VLOOKUP(D296,Servants!A2:C41,3,FALSE)</f>
        <v>0</v>
      </c>
      <c r="F296" s="14" t="s">
        <v>728</v>
      </c>
      <c r="G296" s="8" t="s">
        <v>132</v>
      </c>
    </row>
    <row r="297" spans="1:7" s="9" customFormat="1" ht="29" x14ac:dyDescent="0.35">
      <c r="A297" s="8" t="s">
        <v>377</v>
      </c>
      <c r="B297" s="16">
        <v>0.27083333333333331</v>
      </c>
      <c r="C297" s="8"/>
      <c r="D297" s="8" t="s">
        <v>554</v>
      </c>
      <c r="E297" s="8">
        <f>VLOOKUP(D297,Servants!A2:C41,3,FALSE)</f>
        <v>0</v>
      </c>
      <c r="F297" s="8" t="s">
        <v>135</v>
      </c>
      <c r="G297" s="8"/>
    </row>
    <row r="298" spans="1:7" s="9" customFormat="1" x14ac:dyDescent="0.35">
      <c r="A298" s="8" t="s">
        <v>377</v>
      </c>
      <c r="B298" s="16">
        <v>0.27083333333333331</v>
      </c>
      <c r="C298" s="8"/>
      <c r="D298" s="8" t="s">
        <v>553</v>
      </c>
      <c r="E298" s="8">
        <f>VLOOKUP(D298,Servants!A2:C41,3,FALSE)</f>
        <v>0</v>
      </c>
      <c r="F298" s="8" t="s">
        <v>52</v>
      </c>
      <c r="G298" s="8"/>
    </row>
    <row r="299" spans="1:7" s="9" customFormat="1" x14ac:dyDescent="0.35">
      <c r="A299" s="8" t="s">
        <v>377</v>
      </c>
      <c r="B299" s="16">
        <v>0.27777777777777779</v>
      </c>
      <c r="C299" s="8"/>
      <c r="D299" s="8" t="s">
        <v>313</v>
      </c>
      <c r="E299" s="8">
        <f>VLOOKUP(D299,Servants!A2:C41,3,FALSE)</f>
        <v>0</v>
      </c>
      <c r="F299" s="14" t="s">
        <v>651</v>
      </c>
      <c r="G299" s="8" t="s">
        <v>136</v>
      </c>
    </row>
    <row r="300" spans="1:7" s="9" customFormat="1" ht="29" x14ac:dyDescent="0.35">
      <c r="A300" s="8" t="s">
        <v>377</v>
      </c>
      <c r="B300" s="16">
        <v>0.27777777777777779</v>
      </c>
      <c r="C300" s="8"/>
      <c r="D300" s="8" t="s">
        <v>566</v>
      </c>
      <c r="E300" s="8">
        <f>VLOOKUP(D300,Servants!A2:C41,3,FALSE)</f>
        <v>0</v>
      </c>
      <c r="F300" s="8" t="s">
        <v>24</v>
      </c>
      <c r="G300" s="8" t="s">
        <v>136</v>
      </c>
    </row>
    <row r="301" spans="1:7" s="9" customFormat="1" ht="29" x14ac:dyDescent="0.35">
      <c r="A301" s="23" t="s">
        <v>377</v>
      </c>
      <c r="B301" s="16">
        <v>0.27777777777777779</v>
      </c>
      <c r="C301" s="8"/>
      <c r="D301" s="8" t="s">
        <v>560</v>
      </c>
      <c r="E301" s="8">
        <f>VLOOKUP(D301,Servants!A2:C41,3,FALSE)</f>
        <v>0</v>
      </c>
      <c r="F301" s="8" t="s">
        <v>24</v>
      </c>
      <c r="G301" s="8" t="s">
        <v>136</v>
      </c>
    </row>
    <row r="302" spans="1:7" s="9" customFormat="1" ht="29" x14ac:dyDescent="0.35">
      <c r="A302" s="23" t="s">
        <v>377</v>
      </c>
      <c r="B302" s="22">
        <v>0.28125</v>
      </c>
      <c r="C302" s="23"/>
      <c r="D302" s="23" t="s">
        <v>315</v>
      </c>
      <c r="E302" s="23" t="s">
        <v>315</v>
      </c>
      <c r="F302" s="25" t="s">
        <v>640</v>
      </c>
      <c r="G302" s="25" t="s">
        <v>137</v>
      </c>
    </row>
    <row r="303" spans="1:7" s="9" customFormat="1" x14ac:dyDescent="0.35">
      <c r="A303" s="23" t="s">
        <v>377</v>
      </c>
      <c r="B303" s="22">
        <v>0.28125</v>
      </c>
      <c r="C303" s="23"/>
      <c r="D303" s="23" t="s">
        <v>308</v>
      </c>
      <c r="E303" s="23">
        <f>VLOOKUP(D303,Servants!A2:C41,3,FALSE)</f>
        <v>0</v>
      </c>
      <c r="F303" s="23" t="s">
        <v>137</v>
      </c>
      <c r="G303" s="44" t="s">
        <v>626</v>
      </c>
    </row>
    <row r="304" spans="1:7" s="9" customFormat="1" ht="60" customHeight="1" x14ac:dyDescent="0.35">
      <c r="A304" s="23" t="s">
        <v>377</v>
      </c>
      <c r="B304" s="22">
        <v>0.28125</v>
      </c>
      <c r="C304" s="23"/>
      <c r="D304" s="23" t="s">
        <v>138</v>
      </c>
      <c r="E304" s="23" t="str">
        <f>CONCATENATE(Servants!C8, ", ", Servants!C9, ", ", Servants!C10, ", ", Servants!C11)</f>
        <v xml:space="preserve">, , , </v>
      </c>
      <c r="F304" s="23" t="s">
        <v>139</v>
      </c>
      <c r="G304" s="44" t="s">
        <v>627</v>
      </c>
    </row>
    <row r="305" spans="1:7" s="9" customFormat="1" ht="29" x14ac:dyDescent="0.35">
      <c r="A305" s="23" t="s">
        <v>377</v>
      </c>
      <c r="B305" s="22">
        <v>0.28125</v>
      </c>
      <c r="C305" s="23"/>
      <c r="D305" s="23" t="s">
        <v>558</v>
      </c>
      <c r="E305" s="23">
        <f>VLOOKUP(D305,Servants!A2:C41,3,FALSE)</f>
        <v>0</v>
      </c>
      <c r="F305" s="23" t="s">
        <v>58</v>
      </c>
      <c r="G305" s="23" t="str">
        <f>CONCATENATE("Grow Through Study: ",Servants!C32)</f>
        <v xml:space="preserve">Grow Through Study: </v>
      </c>
    </row>
    <row r="306" spans="1:7" s="9" customFormat="1" ht="29" x14ac:dyDescent="0.35">
      <c r="A306" s="23" t="s">
        <v>377</v>
      </c>
      <c r="B306" s="22">
        <v>0.29166666666666669</v>
      </c>
      <c r="C306" s="23"/>
      <c r="D306" s="23" t="s">
        <v>566</v>
      </c>
      <c r="E306" s="23">
        <f>VLOOKUP(D306,Servants!A2:C41,3,FALSE)</f>
        <v>0</v>
      </c>
      <c r="F306" s="23" t="s">
        <v>359</v>
      </c>
      <c r="G306" s="25" t="s">
        <v>883</v>
      </c>
    </row>
    <row r="307" spans="1:7" s="9" customFormat="1" x14ac:dyDescent="0.35">
      <c r="A307" s="23" t="s">
        <v>377</v>
      </c>
      <c r="B307" s="22">
        <v>0.29166666666666669</v>
      </c>
      <c r="C307" s="23"/>
      <c r="D307" s="23" t="s">
        <v>553</v>
      </c>
      <c r="E307" s="23">
        <f>VLOOKUP(D307,Servants!A2:C41,3,FALSE)</f>
        <v>0</v>
      </c>
      <c r="F307" s="23" t="s">
        <v>140</v>
      </c>
      <c r="G307" s="23"/>
    </row>
    <row r="308" spans="1:7" s="9" customFormat="1" ht="29" x14ac:dyDescent="0.35">
      <c r="A308" s="23" t="s">
        <v>377</v>
      </c>
      <c r="B308" s="22">
        <v>0.2951388888888889</v>
      </c>
      <c r="C308" s="23"/>
      <c r="D308" s="23" t="s">
        <v>308</v>
      </c>
      <c r="E308" s="23">
        <f>VLOOKUP(D308,Servants!A2:C41,3,FALSE)</f>
        <v>0</v>
      </c>
      <c r="F308" s="23" t="s">
        <v>141</v>
      </c>
      <c r="G308" s="25" t="s">
        <v>884</v>
      </c>
    </row>
    <row r="309" spans="1:7" s="9" customFormat="1" ht="29" x14ac:dyDescent="0.35">
      <c r="A309" s="23" t="s">
        <v>377</v>
      </c>
      <c r="B309" s="22">
        <v>0.2986111111111111</v>
      </c>
      <c r="C309" s="23"/>
      <c r="D309" s="23" t="s">
        <v>564</v>
      </c>
      <c r="E309" s="23">
        <f>VLOOKUP(D309,Servants!A2:C41,3,FALSE)</f>
        <v>0</v>
      </c>
      <c r="F309" s="23" t="s">
        <v>60</v>
      </c>
      <c r="G309" s="25" t="s">
        <v>899</v>
      </c>
    </row>
    <row r="310" spans="1:7" s="9" customFormat="1" x14ac:dyDescent="0.35">
      <c r="A310" s="23" t="s">
        <v>377</v>
      </c>
      <c r="B310" s="22">
        <v>0.2986111111111111</v>
      </c>
      <c r="C310" s="23"/>
      <c r="D310" s="23" t="s">
        <v>312</v>
      </c>
      <c r="E310" s="23">
        <f>VLOOKUP(D310,Servants!A2:C41,3,FALSE)</f>
        <v>0</v>
      </c>
      <c r="F310" s="23" t="s">
        <v>72</v>
      </c>
      <c r="G310" s="23" t="str">
        <f>CONCATENATE("Grow Through Study: ",Servants!C32)</f>
        <v xml:space="preserve">Grow Through Study: </v>
      </c>
    </row>
    <row r="311" spans="1:7" s="9" customFormat="1" x14ac:dyDescent="0.35">
      <c r="A311" s="23" t="s">
        <v>377</v>
      </c>
      <c r="B311" s="22">
        <v>0.2986111111111111</v>
      </c>
      <c r="C311" s="23"/>
      <c r="D311" s="23" t="s">
        <v>553</v>
      </c>
      <c r="E311" s="23">
        <f>VLOOKUP(D311,Servants!A2:C41,3,FALSE)</f>
        <v>0</v>
      </c>
      <c r="F311" s="23" t="s">
        <v>142</v>
      </c>
      <c r="G311" s="23"/>
    </row>
    <row r="312" spans="1:7" s="9" customFormat="1" x14ac:dyDescent="0.35">
      <c r="A312" s="23" t="s">
        <v>377</v>
      </c>
      <c r="B312" s="22">
        <v>0.31597222222222221</v>
      </c>
      <c r="C312" s="23"/>
      <c r="D312" s="23" t="s">
        <v>314</v>
      </c>
      <c r="E312" s="23">
        <f>VLOOKUP(D312,Servants!A2:C41,3,FALSE)</f>
        <v>0</v>
      </c>
      <c r="F312" s="23" t="s">
        <v>119</v>
      </c>
      <c r="G312" s="23"/>
    </row>
    <row r="313" spans="1:7" s="9" customFormat="1" ht="29" x14ac:dyDescent="0.35">
      <c r="A313" s="23" t="s">
        <v>377</v>
      </c>
      <c r="B313" s="22">
        <v>0.31944444444444448</v>
      </c>
      <c r="C313" s="23"/>
      <c r="D313" s="23" t="s">
        <v>564</v>
      </c>
      <c r="E313" s="23">
        <f>VLOOKUP(D313,Servants!A2:C41,3,FALSE)</f>
        <v>0</v>
      </c>
      <c r="F313" s="23" t="s">
        <v>143</v>
      </c>
      <c r="G313" s="23"/>
    </row>
    <row r="314" spans="1:7" s="9" customFormat="1" ht="43.5" x14ac:dyDescent="0.35">
      <c r="A314" s="23" t="s">
        <v>377</v>
      </c>
      <c r="B314" s="22">
        <v>0.32291666666666669</v>
      </c>
      <c r="C314" s="23"/>
      <c r="D314" s="23" t="s">
        <v>313</v>
      </c>
      <c r="E314" s="23">
        <f>VLOOKUP(D314,Servants!A2:C41,3,FALSE)</f>
        <v>0</v>
      </c>
      <c r="F314" s="25" t="s">
        <v>671</v>
      </c>
      <c r="G314" s="25" t="s">
        <v>923</v>
      </c>
    </row>
    <row r="315" spans="1:7" s="9" customFormat="1" x14ac:dyDescent="0.35">
      <c r="A315" s="23" t="s">
        <v>377</v>
      </c>
      <c r="B315" s="22">
        <v>0.32291666666666669</v>
      </c>
      <c r="C315" s="23"/>
      <c r="D315" s="23" t="s">
        <v>312</v>
      </c>
      <c r="E315" s="23">
        <f>VLOOKUP(D315,Servants!A2:C41,3,FALSE)</f>
        <v>0</v>
      </c>
      <c r="F315" s="25" t="s">
        <v>82</v>
      </c>
      <c r="G315" s="23" t="str">
        <f>CONCATENATE("Grow Through Study: ",Servants!C32)</f>
        <v xml:space="preserve">Grow Through Study: </v>
      </c>
    </row>
    <row r="316" spans="1:7" s="9" customFormat="1" ht="29" x14ac:dyDescent="0.35">
      <c r="A316" s="23" t="s">
        <v>377</v>
      </c>
      <c r="B316" s="22">
        <v>0.32291666666666669</v>
      </c>
      <c r="C316" s="23"/>
      <c r="D316" s="23" t="s">
        <v>554</v>
      </c>
      <c r="E316" s="23">
        <f>VLOOKUP(D316,Servants!A2:C41,3,FALSE)</f>
        <v>0</v>
      </c>
      <c r="F316" s="23" t="s">
        <v>356</v>
      </c>
      <c r="G316" s="23" t="str">
        <f>CONCATENATE("Spiritual: ",Servants!C61,CHAR(10),"Servants: ",Servants!C62,", ",Servants!C63)</f>
        <v xml:space="preserve">Spiritual: 
Servants: , </v>
      </c>
    </row>
    <row r="317" spans="1:7" s="9" customFormat="1" ht="29" x14ac:dyDescent="0.35">
      <c r="A317" s="23" t="s">
        <v>377</v>
      </c>
      <c r="B317" s="22">
        <v>0.32291666666666669</v>
      </c>
      <c r="C317" s="23"/>
      <c r="D317" s="23" t="s">
        <v>554</v>
      </c>
      <c r="E317" s="23">
        <f>VLOOKUP(D317,Servants!A2:C41,3,FALSE)</f>
        <v>0</v>
      </c>
      <c r="F317" s="23" t="s">
        <v>144</v>
      </c>
      <c r="G317" s="23" t="s">
        <v>145</v>
      </c>
    </row>
    <row r="318" spans="1:7" s="9" customFormat="1" x14ac:dyDescent="0.35">
      <c r="A318" s="8" t="s">
        <v>377</v>
      </c>
      <c r="B318" s="22">
        <v>0.3263888888888889</v>
      </c>
      <c r="C318" s="23"/>
      <c r="D318" s="23" t="s">
        <v>313</v>
      </c>
      <c r="E318" s="23">
        <f>VLOOKUP(D318,Servants!A2:C41,3,FALSE)</f>
        <v>0</v>
      </c>
      <c r="F318" s="25" t="s">
        <v>660</v>
      </c>
      <c r="G318" s="23"/>
    </row>
    <row r="319" spans="1:7" s="9" customFormat="1" ht="29" x14ac:dyDescent="0.35">
      <c r="A319" s="8" t="s">
        <v>377</v>
      </c>
      <c r="B319" s="16">
        <v>0.3263888888888889</v>
      </c>
      <c r="C319" s="8"/>
      <c r="D319" s="8" t="s">
        <v>566</v>
      </c>
      <c r="E319" s="8">
        <f>VLOOKUP(D319,Servants!A2:C41,3,FALSE)</f>
        <v>0</v>
      </c>
      <c r="F319" s="8" t="s">
        <v>24</v>
      </c>
      <c r="G319" s="8"/>
    </row>
    <row r="320" spans="1:7" s="9" customFormat="1" ht="29" x14ac:dyDescent="0.35">
      <c r="A320" s="8" t="s">
        <v>377</v>
      </c>
      <c r="B320" s="16">
        <v>0.3263888888888889</v>
      </c>
      <c r="C320" s="8"/>
      <c r="D320" s="8" t="s">
        <v>560</v>
      </c>
      <c r="E320" s="8">
        <f>VLOOKUP(D320,Servants!A2:C41,3,FALSE)</f>
        <v>0</v>
      </c>
      <c r="F320" s="8" t="s">
        <v>24</v>
      </c>
      <c r="G320" s="8"/>
    </row>
    <row r="321" spans="1:7" s="9" customFormat="1" x14ac:dyDescent="0.35">
      <c r="A321" s="23" t="s">
        <v>377</v>
      </c>
      <c r="B321" s="16">
        <v>0.3263888888888889</v>
      </c>
      <c r="C321" s="8"/>
      <c r="D321" s="8" t="s">
        <v>553</v>
      </c>
      <c r="E321" s="8">
        <f>VLOOKUP(D321,Servants!A2:C41,3,FALSE)</f>
        <v>0</v>
      </c>
      <c r="F321" s="8" t="s">
        <v>177</v>
      </c>
      <c r="G321" s="14" t="s">
        <v>729</v>
      </c>
    </row>
    <row r="322" spans="1:7" s="9" customFormat="1" ht="29" x14ac:dyDescent="0.35">
      <c r="A322" s="23" t="s">
        <v>377</v>
      </c>
      <c r="B322" s="22">
        <v>0.3263888888888889</v>
      </c>
      <c r="C322" s="23"/>
      <c r="D322" s="23" t="s">
        <v>552</v>
      </c>
      <c r="E322" s="23">
        <f>VLOOKUP(D322,Servants!A2:C41,3,FALSE)</f>
        <v>0</v>
      </c>
      <c r="F322" s="25" t="s">
        <v>583</v>
      </c>
      <c r="G322" s="23" t="s">
        <v>146</v>
      </c>
    </row>
    <row r="323" spans="1:7" s="9" customFormat="1" x14ac:dyDescent="0.35">
      <c r="A323" s="25" t="s">
        <v>377</v>
      </c>
      <c r="B323" s="22">
        <v>0.3298611111111111</v>
      </c>
      <c r="C323" s="23"/>
      <c r="D323" s="25" t="s">
        <v>314</v>
      </c>
      <c r="E323" s="23">
        <f>VLOOKUP(D323,Servants!A2:C41,3,FALSE)</f>
        <v>0</v>
      </c>
      <c r="F323" s="25" t="s">
        <v>687</v>
      </c>
      <c r="G323" s="25" t="s">
        <v>937</v>
      </c>
    </row>
    <row r="324" spans="1:7" s="9" customFormat="1" x14ac:dyDescent="0.35">
      <c r="A324" s="23" t="s">
        <v>377</v>
      </c>
      <c r="B324" s="22">
        <v>0.33333333333333331</v>
      </c>
      <c r="C324" s="23"/>
      <c r="D324" s="23" t="s">
        <v>312</v>
      </c>
      <c r="E324" s="23">
        <f>VLOOKUP(D324,Servants!A2:C41,3,FALSE)</f>
        <v>0</v>
      </c>
      <c r="F324" s="23" t="s">
        <v>86</v>
      </c>
      <c r="G324" s="23" t="str">
        <f>CONCATENATE("Grow Through Study: ",Servants!C32)</f>
        <v xml:space="preserve">Grow Through Study: </v>
      </c>
    </row>
    <row r="325" spans="1:7" s="9" customFormat="1" ht="43.5" x14ac:dyDescent="0.35">
      <c r="A325" s="23" t="s">
        <v>377</v>
      </c>
      <c r="B325" s="22">
        <v>0.33333333333333331</v>
      </c>
      <c r="C325" s="23"/>
      <c r="D325" s="23" t="s">
        <v>314</v>
      </c>
      <c r="E325" s="23">
        <f>VLOOKUP(D325,Servants!A2:C41,3,FALSE)</f>
        <v>0</v>
      </c>
      <c r="F325" s="23" t="s">
        <v>147</v>
      </c>
      <c r="G325" s="25" t="s">
        <v>943</v>
      </c>
    </row>
    <row r="326" spans="1:7" s="9" customFormat="1" x14ac:dyDescent="0.35">
      <c r="A326" s="23" t="s">
        <v>377</v>
      </c>
      <c r="B326" s="22">
        <v>0.33333333333333331</v>
      </c>
      <c r="C326" s="23"/>
      <c r="D326" s="23" t="s">
        <v>553</v>
      </c>
      <c r="E326" s="23">
        <f>VLOOKUP(D326,Servants!A2:C41,3,FALSE)</f>
        <v>0</v>
      </c>
      <c r="F326" s="23" t="s">
        <v>87</v>
      </c>
      <c r="G326" s="23" t="s">
        <v>88</v>
      </c>
    </row>
    <row r="327" spans="1:7" s="9" customFormat="1" ht="29" x14ac:dyDescent="0.35">
      <c r="A327" s="23" t="s">
        <v>377</v>
      </c>
      <c r="B327" s="22">
        <v>0.33333333333333331</v>
      </c>
      <c r="C327" s="23"/>
      <c r="D327" s="23" t="s">
        <v>417</v>
      </c>
      <c r="E327" s="23">
        <f>VLOOKUP(D327,Servants!A2:C41,3,FALSE)</f>
        <v>0</v>
      </c>
      <c r="F327" s="23" t="s">
        <v>148</v>
      </c>
      <c r="G327" s="23" t="s">
        <v>225</v>
      </c>
    </row>
    <row r="328" spans="1:7" s="9" customFormat="1" ht="29" x14ac:dyDescent="0.35">
      <c r="A328" s="23" t="s">
        <v>377</v>
      </c>
      <c r="B328" s="22">
        <v>0.33333333333333331</v>
      </c>
      <c r="C328" s="23"/>
      <c r="D328" s="23" t="s">
        <v>558</v>
      </c>
      <c r="E328" s="23">
        <f>VLOOKUP(D328,Servants!A2:C41,3,FALSE)</f>
        <v>0</v>
      </c>
      <c r="F328" s="23" t="s">
        <v>58</v>
      </c>
      <c r="G328" s="23" t="str">
        <f>CONCATENATE("Means of Grace: ",Servants!C33)</f>
        <v xml:space="preserve">Means of Grace: </v>
      </c>
    </row>
    <row r="329" spans="1:7" s="9" customFormat="1" ht="58" x14ac:dyDescent="0.35">
      <c r="A329" s="23" t="s">
        <v>377</v>
      </c>
      <c r="B329" s="22">
        <v>0.33333333333333331</v>
      </c>
      <c r="C329" s="23"/>
      <c r="D329" s="23" t="s">
        <v>554</v>
      </c>
      <c r="E329" s="23">
        <f>VLOOKUP(D329,Servants!A2:C41,3,FALSE)</f>
        <v>0</v>
      </c>
      <c r="F329" s="25" t="s">
        <v>769</v>
      </c>
      <c r="G329" s="25" t="s">
        <v>838</v>
      </c>
    </row>
    <row r="330" spans="1:7" s="9" customFormat="1" ht="29" x14ac:dyDescent="0.35">
      <c r="A330" s="23" t="s">
        <v>377</v>
      </c>
      <c r="B330" s="22">
        <v>0.35416666666666669</v>
      </c>
      <c r="C330" s="23"/>
      <c r="D330" s="23" t="s">
        <v>312</v>
      </c>
      <c r="E330" s="23">
        <f>VLOOKUP(D330,Servants!A2:C41,3,FALSE)</f>
        <v>0</v>
      </c>
      <c r="F330" s="25" t="s">
        <v>907</v>
      </c>
      <c r="G330" s="23" t="str">
        <f>CONCATENATE("Grow through Study: ",Servants!C32," – Please make sure speaker leaves the cross on podium for Lay Director!")</f>
        <v>Grow through Study:  – Please make sure speaker leaves the cross on podium for Lay Director!</v>
      </c>
    </row>
    <row r="331" spans="1:7" s="9" customFormat="1" x14ac:dyDescent="0.35">
      <c r="A331" s="23" t="s">
        <v>377</v>
      </c>
      <c r="B331" s="22">
        <v>0.35416666666666669</v>
      </c>
      <c r="C331" s="23"/>
      <c r="D331" s="23" t="s">
        <v>312</v>
      </c>
      <c r="E331" s="23">
        <f>VLOOKUP(D331,Servants!A2:C41,3,FALSE)</f>
        <v>0</v>
      </c>
      <c r="F331" s="23" t="s">
        <v>72</v>
      </c>
      <c r="G331" s="23" t="str">
        <f>CONCATENATE("Means of Grace: ",Servants!C33)</f>
        <v xml:space="preserve">Means of Grace: </v>
      </c>
    </row>
    <row r="332" spans="1:7" s="9" customFormat="1" x14ac:dyDescent="0.35">
      <c r="A332" s="8" t="s">
        <v>377</v>
      </c>
      <c r="B332" s="22">
        <v>0.35416666666666669</v>
      </c>
      <c r="C332" s="23"/>
      <c r="D332" s="23" t="s">
        <v>308</v>
      </c>
      <c r="E332" s="23">
        <f>VLOOKUP(D332,Servants!A2:C41,3,FALSE)</f>
        <v>0</v>
      </c>
      <c r="F332" s="23" t="s">
        <v>73</v>
      </c>
      <c r="G332" s="25" t="s">
        <v>549</v>
      </c>
    </row>
    <row r="333" spans="1:7" s="9" customFormat="1" ht="29" x14ac:dyDescent="0.35">
      <c r="A333" s="8" t="s">
        <v>377</v>
      </c>
      <c r="B333" s="16">
        <v>0.35416666666666669</v>
      </c>
      <c r="C333" s="33"/>
      <c r="D333" s="8" t="s">
        <v>308</v>
      </c>
      <c r="E333" s="8">
        <f>VLOOKUP(D333,Servants!A2:C41,3,FALSE)</f>
        <v>0</v>
      </c>
      <c r="F333" s="8" t="s">
        <v>149</v>
      </c>
      <c r="G333" s="14" t="s">
        <v>770</v>
      </c>
    </row>
    <row r="334" spans="1:7" s="9" customFormat="1" ht="29" x14ac:dyDescent="0.35">
      <c r="A334" s="8" t="s">
        <v>377</v>
      </c>
      <c r="B334" s="16">
        <v>0.3576388888888889</v>
      </c>
      <c r="C334" s="33"/>
      <c r="D334" s="8" t="s">
        <v>314</v>
      </c>
      <c r="E334" s="8">
        <f>VLOOKUP(D334,Servants!A2:C41,3,FALSE)</f>
        <v>0</v>
      </c>
      <c r="F334" s="8" t="s">
        <v>73</v>
      </c>
      <c r="G334" s="14" t="s">
        <v>669</v>
      </c>
    </row>
    <row r="335" spans="1:7" s="9" customFormat="1" x14ac:dyDescent="0.35">
      <c r="A335" s="8" t="s">
        <v>377</v>
      </c>
      <c r="B335" s="16">
        <v>0.3576388888888889</v>
      </c>
      <c r="C335" s="33"/>
      <c r="D335" s="8" t="s">
        <v>313</v>
      </c>
      <c r="E335" s="8">
        <f>VLOOKUP(D335,Servants!A2:C41,3,FALSE)</f>
        <v>0</v>
      </c>
      <c r="F335" s="14" t="s">
        <v>652</v>
      </c>
      <c r="G335" s="8"/>
    </row>
    <row r="336" spans="1:7" s="9" customFormat="1" ht="29" x14ac:dyDescent="0.35">
      <c r="A336" s="8" t="s">
        <v>377</v>
      </c>
      <c r="B336" s="16">
        <v>0.3576388888888889</v>
      </c>
      <c r="C336" s="33"/>
      <c r="D336" s="8" t="s">
        <v>566</v>
      </c>
      <c r="E336" s="8">
        <f>VLOOKUP(D336,Servants!A2:C41,3,FALSE)</f>
        <v>0</v>
      </c>
      <c r="F336" s="8" t="s">
        <v>150</v>
      </c>
      <c r="G336" s="8" t="s">
        <v>151</v>
      </c>
    </row>
    <row r="337" spans="1:7" s="9" customFormat="1" ht="29" x14ac:dyDescent="0.35">
      <c r="A337" s="8" t="s">
        <v>377</v>
      </c>
      <c r="B337" s="16">
        <v>0.3576388888888889</v>
      </c>
      <c r="C337" s="33"/>
      <c r="D337" s="8" t="s">
        <v>566</v>
      </c>
      <c r="E337" s="8">
        <f>VLOOKUP(D337,Servants!A2:C41,3,FALSE)</f>
        <v>0</v>
      </c>
      <c r="F337" s="14" t="s">
        <v>641</v>
      </c>
      <c r="G337" s="14" t="s">
        <v>771</v>
      </c>
    </row>
    <row r="338" spans="1:7" s="9" customFormat="1" ht="29" x14ac:dyDescent="0.35">
      <c r="A338" s="23" t="s">
        <v>377</v>
      </c>
      <c r="B338" s="16">
        <v>0.3576388888888889</v>
      </c>
      <c r="C338" s="33"/>
      <c r="D338" s="8" t="s">
        <v>556</v>
      </c>
      <c r="E338" s="8">
        <f>VLOOKUP(D338,Servants!A2:C41,3,FALSE)</f>
        <v>0</v>
      </c>
      <c r="F338" s="8" t="s">
        <v>152</v>
      </c>
      <c r="G338" s="14" t="s">
        <v>900</v>
      </c>
    </row>
    <row r="339" spans="1:7" s="9" customFormat="1" ht="29" x14ac:dyDescent="0.35">
      <c r="A339" s="23" t="s">
        <v>377</v>
      </c>
      <c r="B339" s="22">
        <v>0.36458333333333331</v>
      </c>
      <c r="C339" s="34"/>
      <c r="D339" s="23" t="s">
        <v>552</v>
      </c>
      <c r="E339" s="23">
        <f>VLOOKUP(D339,Servants!A2:C41,3,FALSE)</f>
        <v>0</v>
      </c>
      <c r="F339" s="23" t="s">
        <v>77</v>
      </c>
      <c r="G339" s="23" t="s">
        <v>78</v>
      </c>
    </row>
    <row r="340" spans="1:7" s="9" customFormat="1" x14ac:dyDescent="0.35">
      <c r="A340" s="23" t="s">
        <v>377</v>
      </c>
      <c r="B340" s="22">
        <v>0.375</v>
      </c>
      <c r="C340" s="35"/>
      <c r="D340" s="23" t="s">
        <v>314</v>
      </c>
      <c r="E340" s="23">
        <f>VLOOKUP(D340,Servants!A2:C41,3,FALSE)</f>
        <v>0</v>
      </c>
      <c r="F340" s="23" t="s">
        <v>153</v>
      </c>
      <c r="G340" s="23" t="s">
        <v>441</v>
      </c>
    </row>
    <row r="341" spans="1:7" s="9" customFormat="1" x14ac:dyDescent="0.35">
      <c r="A341" s="23" t="s">
        <v>377</v>
      </c>
      <c r="B341" s="22">
        <v>0.375</v>
      </c>
      <c r="C341" s="35"/>
      <c r="D341" s="23" t="s">
        <v>312</v>
      </c>
      <c r="E341" s="23">
        <f>VLOOKUP(D341,Servants!A2:C41,3,FALSE)</f>
        <v>0</v>
      </c>
      <c r="F341" s="23" t="s">
        <v>82</v>
      </c>
      <c r="G341" s="23" t="str">
        <f>CONCATENATE("Means of Grace: ",Servants!C33)</f>
        <v xml:space="preserve">Means of Grace: </v>
      </c>
    </row>
    <row r="342" spans="1:7" s="9" customFormat="1" ht="29" x14ac:dyDescent="0.35">
      <c r="A342" s="23" t="s">
        <v>377</v>
      </c>
      <c r="B342" s="22">
        <v>0.375</v>
      </c>
      <c r="C342" s="35"/>
      <c r="D342" s="23" t="s">
        <v>554</v>
      </c>
      <c r="E342" s="23">
        <f>VLOOKUP(D342,Servants!A2:C41,3,FALSE)</f>
        <v>0</v>
      </c>
      <c r="F342" s="23" t="s">
        <v>356</v>
      </c>
      <c r="G342" s="23" t="str">
        <f>CONCATENATE("Spiritual: ",Servants!C65,CHAR(10),"Servants: ",Servants!C66,", ",Servants!C67)</f>
        <v xml:space="preserve">Spiritual: 
Servants: , </v>
      </c>
    </row>
    <row r="343" spans="1:7" s="9" customFormat="1" x14ac:dyDescent="0.35">
      <c r="A343" s="23" t="s">
        <v>377</v>
      </c>
      <c r="B343" s="22">
        <v>0.375</v>
      </c>
      <c r="C343" s="35"/>
      <c r="D343" s="23" t="s">
        <v>553</v>
      </c>
      <c r="E343" s="23">
        <f>VLOOKUP(D343,Servants!A2:C41,3,FALSE)</f>
        <v>0</v>
      </c>
      <c r="F343" s="23" t="s">
        <v>154</v>
      </c>
      <c r="G343" s="23"/>
    </row>
    <row r="344" spans="1:7" s="9" customFormat="1" ht="29" x14ac:dyDescent="0.35">
      <c r="A344" s="23" t="s">
        <v>377</v>
      </c>
      <c r="B344" s="22">
        <v>0.375</v>
      </c>
      <c r="C344" s="35"/>
      <c r="D344" s="23" t="s">
        <v>552</v>
      </c>
      <c r="E344" s="23">
        <f>VLOOKUP(D344,Servants!A2:C41,3,FALSE)</f>
        <v>0</v>
      </c>
      <c r="F344" s="25" t="s">
        <v>583</v>
      </c>
      <c r="G344" s="25" t="s">
        <v>653</v>
      </c>
    </row>
    <row r="345" spans="1:7" s="9" customFormat="1" x14ac:dyDescent="0.35">
      <c r="A345" s="23" t="s">
        <v>377</v>
      </c>
      <c r="B345" s="22">
        <v>0.38541666666666669</v>
      </c>
      <c r="C345" s="34"/>
      <c r="D345" s="23" t="s">
        <v>312</v>
      </c>
      <c r="E345" s="23">
        <f>VLOOKUP(D345,Servants!A2:C41,3,FALSE)</f>
        <v>0</v>
      </c>
      <c r="F345" s="23" t="s">
        <v>86</v>
      </c>
      <c r="G345" s="23" t="str">
        <f>CONCATENATE("Means of Grace: ",Servants!C33)</f>
        <v xml:space="preserve">Means of Grace: </v>
      </c>
    </row>
    <row r="346" spans="1:7" s="9" customFormat="1" ht="43.5" x14ac:dyDescent="0.35">
      <c r="A346" s="23" t="s">
        <v>377</v>
      </c>
      <c r="B346" s="22">
        <v>0.38541666666666669</v>
      </c>
      <c r="C346" s="34"/>
      <c r="D346" s="23" t="s">
        <v>308</v>
      </c>
      <c r="E346" s="23">
        <f>VLOOKUP(D346,Servants!A2:C41,3,FALSE)</f>
        <v>0</v>
      </c>
      <c r="F346" s="23" t="s">
        <v>155</v>
      </c>
      <c r="G346" s="25" t="s">
        <v>943</v>
      </c>
    </row>
    <row r="347" spans="1:7" s="9" customFormat="1" x14ac:dyDescent="0.35">
      <c r="A347" s="23" t="s">
        <v>377</v>
      </c>
      <c r="B347" s="22">
        <v>0.38541666666666669</v>
      </c>
      <c r="C347" s="34"/>
      <c r="D347" s="23" t="s">
        <v>553</v>
      </c>
      <c r="E347" s="23">
        <f>VLOOKUP(D347,Servants!A2:C41,3,FALSE)</f>
        <v>0</v>
      </c>
      <c r="F347" s="23" t="s">
        <v>87</v>
      </c>
      <c r="G347" s="23" t="s">
        <v>88</v>
      </c>
    </row>
    <row r="348" spans="1:7" s="9" customFormat="1" x14ac:dyDescent="0.35">
      <c r="A348" s="23" t="s">
        <v>377</v>
      </c>
      <c r="B348" s="22">
        <v>0.38541666666666669</v>
      </c>
      <c r="C348" s="34"/>
      <c r="D348" s="23" t="s">
        <v>419</v>
      </c>
      <c r="E348" s="23">
        <f>VLOOKUP(D348,Servants!A2:C41,3,FALSE)</f>
        <v>0</v>
      </c>
      <c r="F348" s="23" t="s">
        <v>156</v>
      </c>
      <c r="G348" s="23" t="s">
        <v>839</v>
      </c>
    </row>
    <row r="349" spans="1:7" s="9" customFormat="1" x14ac:dyDescent="0.35">
      <c r="A349" s="23" t="s">
        <v>377</v>
      </c>
      <c r="B349" s="22">
        <v>0.40277777777777773</v>
      </c>
      <c r="C349" s="34"/>
      <c r="D349" s="23" t="s">
        <v>419</v>
      </c>
      <c r="E349" s="23">
        <f>VLOOKUP(D349,Servants!A2:C41,3,FALSE)</f>
        <v>0</v>
      </c>
      <c r="F349" s="23" t="s">
        <v>157</v>
      </c>
      <c r="G349" s="23" t="s">
        <v>158</v>
      </c>
    </row>
    <row r="350" spans="1:7" s="9" customFormat="1" x14ac:dyDescent="0.35">
      <c r="A350" s="69" t="s">
        <v>377</v>
      </c>
      <c r="B350" s="22">
        <v>0.4236111111111111</v>
      </c>
      <c r="C350" s="34"/>
      <c r="D350" s="25" t="s">
        <v>530</v>
      </c>
      <c r="E350" s="23">
        <f>VLOOKUP(D350,Servants!A2:C41,3,FALSE)</f>
        <v>0</v>
      </c>
      <c r="F350" s="25" t="s">
        <v>772</v>
      </c>
      <c r="G350" s="23" t="s">
        <v>500</v>
      </c>
    </row>
    <row r="351" spans="1:7" s="9" customFormat="1" ht="58" x14ac:dyDescent="0.35">
      <c r="A351" s="30" t="s">
        <v>377</v>
      </c>
      <c r="B351" s="22">
        <v>0.4236111111111111</v>
      </c>
      <c r="C351" s="34"/>
      <c r="D351" s="25" t="s">
        <v>932</v>
      </c>
      <c r="E351" s="23" t="str">
        <f>CONCATENATE(Servants!C22,",",Servants!C6)</f>
        <v>,</v>
      </c>
      <c r="F351" s="25" t="s">
        <v>659</v>
      </c>
      <c r="G351" s="25" t="s">
        <v>933</v>
      </c>
    </row>
    <row r="352" spans="1:7" s="9" customFormat="1" ht="14.5" customHeight="1" x14ac:dyDescent="0.35">
      <c r="A352" s="49"/>
      <c r="B352" s="38"/>
      <c r="C352" s="38"/>
      <c r="D352" s="38"/>
      <c r="E352" s="38"/>
      <c r="F352" s="50" t="s">
        <v>487</v>
      </c>
      <c r="G352" s="39"/>
    </row>
    <row r="353" spans="1:7" s="9" customFormat="1" ht="29" x14ac:dyDescent="0.35">
      <c r="A353" s="23" t="s">
        <v>377</v>
      </c>
      <c r="B353" s="16">
        <v>0.42708333333333331</v>
      </c>
      <c r="C353" s="33"/>
      <c r="D353" s="8" t="s">
        <v>554</v>
      </c>
      <c r="E353" s="8">
        <f>VLOOKUP(D353,Servants!A2:C41,3,FALSE)</f>
        <v>0</v>
      </c>
      <c r="F353" s="14" t="s">
        <v>773</v>
      </c>
      <c r="G353" s="8" t="str">
        <f>CONCATENATE("Switch prayer servants 1st set during break with 2nd set",CHAR(10),"Servants: ",Servants!C68,", ",Servants!C69)</f>
        <v xml:space="preserve">Switch prayer servants 1st set during break with 2nd set
Servants: , </v>
      </c>
    </row>
    <row r="354" spans="1:7" s="9" customFormat="1" ht="29" x14ac:dyDescent="0.35">
      <c r="A354" s="23" t="s">
        <v>377</v>
      </c>
      <c r="B354" s="22">
        <v>0.42708333333333331</v>
      </c>
      <c r="C354" s="33"/>
      <c r="D354" s="23" t="s">
        <v>314</v>
      </c>
      <c r="E354" s="23">
        <f>VLOOKUP(D354,Servants!A2:C41,3,FALSE)</f>
        <v>0</v>
      </c>
      <c r="F354" s="23" t="s">
        <v>363</v>
      </c>
      <c r="G354" s="25" t="s">
        <v>642</v>
      </c>
    </row>
    <row r="355" spans="1:7" s="9" customFormat="1" ht="29" x14ac:dyDescent="0.35">
      <c r="A355" s="8" t="s">
        <v>377</v>
      </c>
      <c r="B355" s="22">
        <v>0.42708333333333331</v>
      </c>
      <c r="C355" s="33"/>
      <c r="D355" s="23" t="s">
        <v>315</v>
      </c>
      <c r="E355" s="23" t="s">
        <v>315</v>
      </c>
      <c r="F355" s="23" t="s">
        <v>159</v>
      </c>
      <c r="G355" s="23" t="s">
        <v>160</v>
      </c>
    </row>
    <row r="356" spans="1:7" s="9" customFormat="1" x14ac:dyDescent="0.35">
      <c r="A356" s="8" t="s">
        <v>377</v>
      </c>
      <c r="B356" s="16">
        <v>0.42708333333333331</v>
      </c>
      <c r="C356" s="33"/>
      <c r="D356" s="14" t="s">
        <v>530</v>
      </c>
      <c r="E356" s="8">
        <f>VLOOKUP(D356,Servants!A2:C41,3,FALSE)</f>
        <v>0</v>
      </c>
      <c r="F356" s="8" t="s">
        <v>161</v>
      </c>
      <c r="G356" s="46" t="s">
        <v>840</v>
      </c>
    </row>
    <row r="357" spans="1:7" s="9" customFormat="1" x14ac:dyDescent="0.35">
      <c r="A357" s="14" t="s">
        <v>377</v>
      </c>
      <c r="B357" s="16">
        <v>0.42708333333333331</v>
      </c>
      <c r="C357" s="33"/>
      <c r="D357" s="14" t="s">
        <v>654</v>
      </c>
      <c r="E357" s="14" t="s">
        <v>654</v>
      </c>
      <c r="F357" s="14" t="s">
        <v>70</v>
      </c>
      <c r="G357" s="14" t="s">
        <v>21</v>
      </c>
    </row>
    <row r="358" spans="1:7" s="9" customFormat="1" ht="29" x14ac:dyDescent="0.35">
      <c r="A358" s="8" t="s">
        <v>377</v>
      </c>
      <c r="B358" s="16">
        <v>0.42708333333333331</v>
      </c>
      <c r="C358" s="33"/>
      <c r="D358" s="8" t="s">
        <v>450</v>
      </c>
      <c r="E358" s="8" t="str">
        <f>CONCATENATE(Servants!C64)</f>
        <v/>
      </c>
      <c r="F358" s="14" t="s">
        <v>655</v>
      </c>
      <c r="G358" s="14" t="s">
        <v>534</v>
      </c>
    </row>
    <row r="359" spans="1:7" s="9" customFormat="1" x14ac:dyDescent="0.35">
      <c r="A359" s="8" t="s">
        <v>377</v>
      </c>
      <c r="B359" s="16">
        <v>0.42708333333333331</v>
      </c>
      <c r="C359" s="33"/>
      <c r="D359" s="8" t="s">
        <v>553</v>
      </c>
      <c r="E359" s="8">
        <f>VLOOKUP(D359,Servants!A2:C41,3,FALSE)</f>
        <v>0</v>
      </c>
      <c r="F359" s="14" t="s">
        <v>656</v>
      </c>
      <c r="G359" s="14" t="s">
        <v>688</v>
      </c>
    </row>
    <row r="360" spans="1:7" s="9" customFormat="1" ht="29" x14ac:dyDescent="0.35">
      <c r="A360" s="23" t="s">
        <v>377</v>
      </c>
      <c r="B360" s="16">
        <v>0.44791666666666669</v>
      </c>
      <c r="C360" s="33"/>
      <c r="D360" s="8" t="s">
        <v>558</v>
      </c>
      <c r="E360" s="8">
        <f>VLOOKUP(D360,Servants!A2:C41,3,FALSE)</f>
        <v>0</v>
      </c>
      <c r="F360" s="14" t="s">
        <v>691</v>
      </c>
      <c r="G360" s="14" t="s">
        <v>774</v>
      </c>
    </row>
    <row r="361" spans="1:7" s="9" customFormat="1" x14ac:dyDescent="0.35">
      <c r="A361" s="23" t="s">
        <v>377</v>
      </c>
      <c r="B361" s="22">
        <v>0.44791666666666669</v>
      </c>
      <c r="C361" s="33"/>
      <c r="D361" s="23" t="s">
        <v>553</v>
      </c>
      <c r="E361" s="23">
        <f>VLOOKUP(D361,Servants!A2:C41,3,FALSE)</f>
        <v>0</v>
      </c>
      <c r="F361" s="23" t="s">
        <v>127</v>
      </c>
      <c r="G361" s="23" t="s">
        <v>442</v>
      </c>
    </row>
    <row r="362" spans="1:7" s="9" customFormat="1" ht="43.5" x14ac:dyDescent="0.35">
      <c r="A362" s="8" t="s">
        <v>377</v>
      </c>
      <c r="B362" s="22">
        <v>0.44791666666666669</v>
      </c>
      <c r="C362" s="33"/>
      <c r="D362" s="25" t="s">
        <v>530</v>
      </c>
      <c r="E362" s="23">
        <f>VLOOKUP(D362,Servants!A2:C41,3,FALSE)</f>
        <v>0</v>
      </c>
      <c r="F362" s="23" t="s">
        <v>162</v>
      </c>
      <c r="G362" s="25" t="s">
        <v>681</v>
      </c>
    </row>
    <row r="363" spans="1:7" s="9" customFormat="1" x14ac:dyDescent="0.35">
      <c r="A363" s="8" t="s">
        <v>377</v>
      </c>
      <c r="B363" s="16">
        <v>0.44791666666666669</v>
      </c>
      <c r="C363" s="33"/>
      <c r="D363" s="8" t="s">
        <v>553</v>
      </c>
      <c r="E363" s="8">
        <f>VLOOKUP(D363,Servants!A2:C41,3,FALSE)</f>
        <v>0</v>
      </c>
      <c r="F363" s="8" t="s">
        <v>127</v>
      </c>
      <c r="G363" s="8" t="s">
        <v>163</v>
      </c>
    </row>
    <row r="364" spans="1:7" s="9" customFormat="1" ht="29" x14ac:dyDescent="0.35">
      <c r="A364" s="8" t="s">
        <v>377</v>
      </c>
      <c r="B364" s="16">
        <v>0.44791666666666669</v>
      </c>
      <c r="C364" s="33"/>
      <c r="D364" s="8" t="s">
        <v>554</v>
      </c>
      <c r="E364" s="8">
        <f>VLOOKUP(D364,Servants!A2:C41,3,FALSE)</f>
        <v>0</v>
      </c>
      <c r="F364" s="14" t="s">
        <v>885</v>
      </c>
      <c r="G364" s="14" t="s">
        <v>886</v>
      </c>
    </row>
    <row r="365" spans="1:7" s="9" customFormat="1" ht="29" x14ac:dyDescent="0.35">
      <c r="A365" s="8" t="s">
        <v>377</v>
      </c>
      <c r="B365" s="16">
        <v>0.44791666666666669</v>
      </c>
      <c r="C365" s="33"/>
      <c r="D365" s="14" t="s">
        <v>603</v>
      </c>
      <c r="E365" s="8">
        <f>VLOOKUP(D365,Servants!A3:C42,3,FALSE)</f>
        <v>0</v>
      </c>
      <c r="F365" s="14" t="s">
        <v>606</v>
      </c>
      <c r="G365" s="14" t="s">
        <v>605</v>
      </c>
    </row>
    <row r="366" spans="1:7" s="9" customFormat="1" ht="29" x14ac:dyDescent="0.35">
      <c r="A366" s="8" t="s">
        <v>377</v>
      </c>
      <c r="B366" s="16">
        <v>0.44791666666666669</v>
      </c>
      <c r="C366" s="33"/>
      <c r="D366" s="8" t="s">
        <v>522</v>
      </c>
      <c r="E366" s="8" t="s">
        <v>522</v>
      </c>
      <c r="F366" s="14" t="s">
        <v>606</v>
      </c>
      <c r="G366" s="14" t="s">
        <v>605</v>
      </c>
    </row>
    <row r="367" spans="1:7" s="9" customFormat="1" ht="29" x14ac:dyDescent="0.35">
      <c r="A367" s="14" t="s">
        <v>377</v>
      </c>
      <c r="B367" s="16">
        <v>0.46875</v>
      </c>
      <c r="C367" s="33"/>
      <c r="D367" s="14" t="s">
        <v>554</v>
      </c>
      <c r="E367" s="8">
        <f>VLOOKUP(D367, Servants!A2:C41,3,FALSE)</f>
        <v>0</v>
      </c>
      <c r="F367" s="14" t="s">
        <v>690</v>
      </c>
      <c r="G367" s="14" t="s">
        <v>689</v>
      </c>
    </row>
    <row r="368" spans="1:7" s="9" customFormat="1" ht="29" x14ac:dyDescent="0.35">
      <c r="A368" s="23" t="s">
        <v>377</v>
      </c>
      <c r="B368" s="22">
        <v>0.49305555555555558</v>
      </c>
      <c r="C368" s="34"/>
      <c r="D368" s="23" t="s">
        <v>566</v>
      </c>
      <c r="E368" s="23">
        <f>VLOOKUP(D368,Servants!A2:C41,3,FALSE)</f>
        <v>0</v>
      </c>
      <c r="F368" s="25" t="s">
        <v>887</v>
      </c>
      <c r="G368" s="25" t="s">
        <v>883</v>
      </c>
    </row>
    <row r="369" spans="1:7" s="9" customFormat="1" x14ac:dyDescent="0.35">
      <c r="A369" s="23" t="s">
        <v>377</v>
      </c>
      <c r="B369" s="22" t="s">
        <v>226</v>
      </c>
      <c r="C369" s="34"/>
      <c r="D369" s="23" t="s">
        <v>308</v>
      </c>
      <c r="E369" s="23">
        <f>VLOOKUP(D369,Servants!A2:C41,3,FALSE)</f>
        <v>0</v>
      </c>
      <c r="F369" s="23" t="s">
        <v>164</v>
      </c>
      <c r="G369" s="44" t="s">
        <v>682</v>
      </c>
    </row>
    <row r="370" spans="1:7" s="9" customFormat="1" ht="29" x14ac:dyDescent="0.35">
      <c r="A370" s="8" t="s">
        <v>377</v>
      </c>
      <c r="B370" s="16">
        <v>0.49652777777777773</v>
      </c>
      <c r="C370" s="34"/>
      <c r="D370" s="8" t="s">
        <v>554</v>
      </c>
      <c r="E370" s="8">
        <f>VLOOKUP(D370,Servants!A2:C41,3,FALSE)</f>
        <v>0</v>
      </c>
      <c r="F370" s="14" t="s">
        <v>658</v>
      </c>
      <c r="G370" s="8"/>
    </row>
    <row r="371" spans="1:7" s="9" customFormat="1" ht="29" x14ac:dyDescent="0.35">
      <c r="A371" s="23" t="s">
        <v>377</v>
      </c>
      <c r="B371" s="22">
        <v>0.5</v>
      </c>
      <c r="C371" s="34"/>
      <c r="D371" s="23" t="s">
        <v>564</v>
      </c>
      <c r="E371" s="23">
        <f>VLOOKUP(D371,Servants!A2:C41,3,FALSE)</f>
        <v>0</v>
      </c>
      <c r="F371" s="23" t="s">
        <v>165</v>
      </c>
      <c r="G371" s="25" t="s">
        <v>657</v>
      </c>
    </row>
    <row r="372" spans="1:7" s="9" customFormat="1" x14ac:dyDescent="0.35">
      <c r="A372" s="8" t="s">
        <v>377</v>
      </c>
      <c r="B372" s="22">
        <v>0.5</v>
      </c>
      <c r="C372" s="34"/>
      <c r="D372" s="23" t="s">
        <v>553</v>
      </c>
      <c r="E372" s="23">
        <f>VLOOKUP(D372,Servants!A2:C41,3,FALSE)</f>
        <v>0</v>
      </c>
      <c r="F372" s="23" t="s">
        <v>142</v>
      </c>
      <c r="G372" s="23" t="s">
        <v>443</v>
      </c>
    </row>
    <row r="373" spans="1:7" s="9" customFormat="1" ht="29" x14ac:dyDescent="0.35">
      <c r="A373" s="8" t="s">
        <v>377</v>
      </c>
      <c r="B373" s="16">
        <v>0.51736111111111105</v>
      </c>
      <c r="C373" s="33"/>
      <c r="D373" s="8" t="s">
        <v>564</v>
      </c>
      <c r="E373" s="8">
        <f>VLOOKUP(D373,Servants!A2:C41,3,FALSE)</f>
        <v>0</v>
      </c>
      <c r="F373" s="8" t="s">
        <v>143</v>
      </c>
      <c r="G373" s="8"/>
    </row>
    <row r="374" spans="1:7" s="9" customFormat="1" ht="43.5" x14ac:dyDescent="0.35">
      <c r="A374" s="8" t="s">
        <v>377</v>
      </c>
      <c r="B374" s="16">
        <v>0.52083333333333337</v>
      </c>
      <c r="C374" s="33"/>
      <c r="D374" s="8" t="s">
        <v>313</v>
      </c>
      <c r="E374" s="8">
        <f>VLOOKUP(D374,Servants!A2:C41,3,FALSE)</f>
        <v>0</v>
      </c>
      <c r="F374" s="14" t="s">
        <v>901</v>
      </c>
      <c r="G374" s="14" t="s">
        <v>902</v>
      </c>
    </row>
    <row r="375" spans="1:7" s="9" customFormat="1" ht="29" x14ac:dyDescent="0.35">
      <c r="A375" s="23" t="s">
        <v>377</v>
      </c>
      <c r="B375" s="16">
        <v>0.52083333333333337</v>
      </c>
      <c r="C375" s="33"/>
      <c r="D375" s="8" t="s">
        <v>558</v>
      </c>
      <c r="E375" s="8">
        <f>VLOOKUP(D375,Servants!A2:C41,3,FALSE)</f>
        <v>0</v>
      </c>
      <c r="F375" s="8" t="s">
        <v>58</v>
      </c>
      <c r="G375" s="8" t="str">
        <f>CONCATENATE("Christian Action: ",Servants!C34)</f>
        <v xml:space="preserve">Christian Action: </v>
      </c>
    </row>
    <row r="376" spans="1:7" s="9" customFormat="1" ht="14.5" customHeight="1" x14ac:dyDescent="0.35">
      <c r="A376" s="56"/>
      <c r="B376" s="38"/>
      <c r="C376" s="38"/>
      <c r="D376" s="38"/>
      <c r="E376" s="38"/>
      <c r="F376" s="54" t="s">
        <v>488</v>
      </c>
      <c r="G376" s="39"/>
    </row>
    <row r="377" spans="1:7" s="9" customFormat="1" ht="29" x14ac:dyDescent="0.35">
      <c r="A377" s="8" t="s">
        <v>377</v>
      </c>
      <c r="B377" s="22">
        <v>0.52430555555555558</v>
      </c>
      <c r="C377" s="34"/>
      <c r="D377" s="23" t="s">
        <v>315</v>
      </c>
      <c r="E377" s="23" t="s">
        <v>315</v>
      </c>
      <c r="F377" s="23" t="s">
        <v>166</v>
      </c>
      <c r="G377" s="23" t="s">
        <v>167</v>
      </c>
    </row>
    <row r="378" spans="1:7" s="9" customFormat="1" ht="29" x14ac:dyDescent="0.35">
      <c r="A378" s="23" t="s">
        <v>377</v>
      </c>
      <c r="B378" s="16">
        <v>0.52430555555555558</v>
      </c>
      <c r="C378" s="34"/>
      <c r="D378" s="8" t="s">
        <v>556</v>
      </c>
      <c r="E378" s="8">
        <f>VLOOKUP(D378,Servants!A2:C41,3,FALSE)</f>
        <v>0</v>
      </c>
      <c r="F378" s="14" t="s">
        <v>581</v>
      </c>
      <c r="G378" s="25" t="s">
        <v>676</v>
      </c>
    </row>
    <row r="379" spans="1:7" s="9" customFormat="1" x14ac:dyDescent="0.35">
      <c r="A379" s="8" t="s">
        <v>377</v>
      </c>
      <c r="B379" s="16">
        <v>0.52430555555555558</v>
      </c>
      <c r="C379" s="34"/>
      <c r="D379" s="8" t="s">
        <v>314</v>
      </c>
      <c r="E379" s="8">
        <f>VLOOKUP(D379,Servants!A2:C41,3,FALSE)</f>
        <v>0</v>
      </c>
      <c r="F379" s="8" t="s">
        <v>501</v>
      </c>
      <c r="G379" s="14" t="s">
        <v>535</v>
      </c>
    </row>
    <row r="380" spans="1:7" s="9" customFormat="1" x14ac:dyDescent="0.35">
      <c r="A380" s="8" t="s">
        <v>377</v>
      </c>
      <c r="B380" s="16">
        <v>0.52430555555555558</v>
      </c>
      <c r="C380" s="34"/>
      <c r="D380" s="8" t="s">
        <v>308</v>
      </c>
      <c r="E380" s="8">
        <f>VLOOKUP(D380,Servants!A2:C41,3,FALSE)</f>
        <v>0</v>
      </c>
      <c r="F380" s="8" t="s">
        <v>168</v>
      </c>
      <c r="G380" s="14" t="s">
        <v>536</v>
      </c>
    </row>
    <row r="381" spans="1:7" s="9" customFormat="1" x14ac:dyDescent="0.35">
      <c r="A381" s="12" t="s">
        <v>377</v>
      </c>
      <c r="B381" s="16">
        <v>0.52430555555555558</v>
      </c>
      <c r="C381" s="34"/>
      <c r="D381" s="8" t="s">
        <v>553</v>
      </c>
      <c r="E381" s="8">
        <f>VLOOKUP(D381,Servants!A2:C41,3,FALSE)</f>
        <v>0</v>
      </c>
      <c r="F381" s="8" t="s">
        <v>169</v>
      </c>
      <c r="G381" s="8" t="s">
        <v>170</v>
      </c>
    </row>
    <row r="382" spans="1:7" s="9" customFormat="1" ht="43.5" x14ac:dyDescent="0.35">
      <c r="A382" s="8" t="s">
        <v>377</v>
      </c>
      <c r="B382" s="16">
        <v>0.52430555555555558</v>
      </c>
      <c r="C382" s="8"/>
      <c r="D382" s="14" t="s">
        <v>558</v>
      </c>
      <c r="E382" s="8">
        <f>VLOOKUP(D382,Servants!A2:C41,3,FALSE)</f>
        <v>0</v>
      </c>
      <c r="F382" s="14" t="s">
        <v>579</v>
      </c>
      <c r="G382" s="14" t="s">
        <v>841</v>
      </c>
    </row>
    <row r="383" spans="1:7" s="9" customFormat="1" ht="29" x14ac:dyDescent="0.35">
      <c r="A383" s="8" t="s">
        <v>377</v>
      </c>
      <c r="B383" s="16">
        <v>0.52430555555555558</v>
      </c>
      <c r="C383" s="34"/>
      <c r="D383" s="8" t="s">
        <v>312</v>
      </c>
      <c r="E383" s="8">
        <f>VLOOKUP(D383,Servants!A2:C41,3,FALSE)</f>
        <v>0</v>
      </c>
      <c r="F383" s="8" t="s">
        <v>171</v>
      </c>
      <c r="G383" s="8" t="str">
        <f>CONCATENATE("Christian Action: ",Servants!C34)</f>
        <v xml:space="preserve">Christian Action: </v>
      </c>
    </row>
    <row r="384" spans="1:7" s="9" customFormat="1" x14ac:dyDescent="0.35">
      <c r="A384" s="8" t="s">
        <v>377</v>
      </c>
      <c r="B384" s="22">
        <v>0.5625</v>
      </c>
      <c r="C384" s="34"/>
      <c r="D384" s="23" t="s">
        <v>313</v>
      </c>
      <c r="E384" s="23">
        <f>VLOOKUP(D384,Servants!A2:C41,3,FALSE)</f>
        <v>0</v>
      </c>
      <c r="F384" s="25" t="s">
        <v>660</v>
      </c>
      <c r="G384" s="23"/>
    </row>
    <row r="385" spans="1:7" s="9" customFormat="1" ht="29" x14ac:dyDescent="0.35">
      <c r="A385" s="8" t="s">
        <v>377</v>
      </c>
      <c r="B385" s="16">
        <v>0.5625</v>
      </c>
      <c r="C385" s="34"/>
      <c r="D385" s="8" t="s">
        <v>566</v>
      </c>
      <c r="E385" s="8">
        <f>VLOOKUP(D385,Servants!A2:C41,3,FALSE)</f>
        <v>0</v>
      </c>
      <c r="F385" s="8" t="s">
        <v>24</v>
      </c>
      <c r="G385" s="8"/>
    </row>
    <row r="386" spans="1:7" s="9" customFormat="1" ht="29" x14ac:dyDescent="0.35">
      <c r="A386" s="23" t="s">
        <v>377</v>
      </c>
      <c r="B386" s="16">
        <v>0.5625</v>
      </c>
      <c r="C386" s="34"/>
      <c r="D386" s="8" t="s">
        <v>560</v>
      </c>
      <c r="E386" s="8">
        <f>VLOOKUP(D386,Servants!A2:C41,3,FALSE)</f>
        <v>0</v>
      </c>
      <c r="F386" s="8" t="s">
        <v>24</v>
      </c>
      <c r="G386" s="8"/>
    </row>
    <row r="387" spans="1:7" s="9" customFormat="1" ht="29" x14ac:dyDescent="0.35">
      <c r="A387" s="23" t="s">
        <v>377</v>
      </c>
      <c r="B387" s="22">
        <v>0.56597222222222221</v>
      </c>
      <c r="C387" s="34"/>
      <c r="D387" s="23" t="s">
        <v>315</v>
      </c>
      <c r="E387" s="23" t="s">
        <v>315</v>
      </c>
      <c r="F387" s="23" t="s">
        <v>23</v>
      </c>
      <c r="G387" s="23"/>
    </row>
    <row r="388" spans="1:7" s="9" customFormat="1" x14ac:dyDescent="0.35">
      <c r="A388" s="25" t="s">
        <v>377</v>
      </c>
      <c r="B388" s="22">
        <v>0.56597222222222221</v>
      </c>
      <c r="C388" s="34"/>
      <c r="D388" s="25" t="s">
        <v>314</v>
      </c>
      <c r="E388" s="23">
        <f>VLOOKUP(D388,Servants!A2:C41,3,FALSE)</f>
        <v>0</v>
      </c>
      <c r="F388" s="25" t="s">
        <v>687</v>
      </c>
      <c r="G388" s="25" t="s">
        <v>937</v>
      </c>
    </row>
    <row r="389" spans="1:7" s="9" customFormat="1" ht="43.5" x14ac:dyDescent="0.35">
      <c r="A389" s="23" t="s">
        <v>377</v>
      </c>
      <c r="B389" s="22">
        <v>0.56597222222222221</v>
      </c>
      <c r="C389" s="34"/>
      <c r="D389" s="23" t="s">
        <v>554</v>
      </c>
      <c r="E389" s="23">
        <f>VLOOKUP(D389,Servants!A2:C41,3,FALSE)</f>
        <v>0</v>
      </c>
      <c r="F389" s="25" t="s">
        <v>903</v>
      </c>
      <c r="G389" s="25" t="s">
        <v>934</v>
      </c>
    </row>
    <row r="390" spans="1:7" s="9" customFormat="1" ht="29" x14ac:dyDescent="0.35">
      <c r="A390" s="23" t="s">
        <v>377</v>
      </c>
      <c r="B390" s="22">
        <v>0.56944444444444442</v>
      </c>
      <c r="C390" s="35"/>
      <c r="D390" s="25" t="s">
        <v>530</v>
      </c>
      <c r="E390" s="23">
        <f>VLOOKUP(D390,Servants!A2:C41,3,FALSE)</f>
        <v>0</v>
      </c>
      <c r="F390" s="23" t="s">
        <v>172</v>
      </c>
      <c r="G390" s="25" t="s">
        <v>683</v>
      </c>
    </row>
    <row r="391" spans="1:7" s="9" customFormat="1" ht="29" x14ac:dyDescent="0.35">
      <c r="A391" s="8" t="s">
        <v>377</v>
      </c>
      <c r="B391" s="22">
        <v>0.57986111111111105</v>
      </c>
      <c r="C391" s="34"/>
      <c r="D391" s="23" t="s">
        <v>314</v>
      </c>
      <c r="E391" s="23">
        <f>VLOOKUP(D391,Servants!A2:C41,3,FALSE)</f>
        <v>0</v>
      </c>
      <c r="F391" s="23" t="s">
        <v>73</v>
      </c>
      <c r="G391" s="14" t="s">
        <v>669</v>
      </c>
    </row>
    <row r="392" spans="1:7" s="9" customFormat="1" ht="29" x14ac:dyDescent="0.35">
      <c r="A392" s="53" t="s">
        <v>377</v>
      </c>
      <c r="B392" s="16">
        <v>0.59027777777777779</v>
      </c>
      <c r="C392" s="33"/>
      <c r="D392" s="8" t="s">
        <v>552</v>
      </c>
      <c r="E392" s="8">
        <f>VLOOKUP(D392,Servants!A2:C41,3,FALSE)</f>
        <v>0</v>
      </c>
      <c r="F392" s="8" t="s">
        <v>77</v>
      </c>
      <c r="G392" s="8" t="s">
        <v>78</v>
      </c>
    </row>
    <row r="393" spans="1:7" s="9" customFormat="1" ht="14.5" customHeight="1" x14ac:dyDescent="0.35">
      <c r="A393" s="57"/>
      <c r="B393" s="38"/>
      <c r="C393" s="38"/>
      <c r="D393" s="38"/>
      <c r="E393" s="38"/>
      <c r="F393" s="54" t="s">
        <v>904</v>
      </c>
      <c r="G393" s="39"/>
    </row>
    <row r="394" spans="1:7" s="9" customFormat="1" x14ac:dyDescent="0.35">
      <c r="A394" s="8" t="s">
        <v>377</v>
      </c>
      <c r="B394" s="22">
        <v>0.60069444444444442</v>
      </c>
      <c r="C394" s="34"/>
      <c r="D394" s="25" t="s">
        <v>530</v>
      </c>
      <c r="E394" s="23">
        <f>VLOOKUP(D394,Servants!A2:C41,3,FALSE)</f>
        <v>0</v>
      </c>
      <c r="F394" s="23" t="s">
        <v>521</v>
      </c>
      <c r="G394" s="44" t="s">
        <v>684</v>
      </c>
    </row>
    <row r="395" spans="1:7" s="9" customFormat="1" ht="29" x14ac:dyDescent="0.35">
      <c r="A395" s="8" t="s">
        <v>377</v>
      </c>
      <c r="B395" s="16">
        <v>0.60416666666666663</v>
      </c>
      <c r="C395" s="37"/>
      <c r="D395" s="14" t="s">
        <v>554</v>
      </c>
      <c r="E395" s="8">
        <f>VLOOKUP(D395,Servants!A2:C41,3,FALSE)</f>
        <v>0</v>
      </c>
      <c r="F395" s="8" t="s">
        <v>173</v>
      </c>
      <c r="G395" s="8" t="s">
        <v>174</v>
      </c>
    </row>
    <row r="396" spans="1:7" s="9" customFormat="1" ht="101.5" x14ac:dyDescent="0.35">
      <c r="A396" s="8" t="s">
        <v>377</v>
      </c>
      <c r="B396" s="16">
        <v>0.60763888888888895</v>
      </c>
      <c r="C396" s="33"/>
      <c r="D396" s="14" t="s">
        <v>800</v>
      </c>
      <c r="E396" s="8" t="str">
        <f>CONCATENATE(Servants!C4,",",Servants!C24,",",Servants!C22,",",Servants!C13)</f>
        <v>,,,</v>
      </c>
      <c r="F396" s="8" t="s">
        <v>175</v>
      </c>
      <c r="G396" s="14" t="s">
        <v>865</v>
      </c>
    </row>
    <row r="397" spans="1:7" s="9" customFormat="1" ht="29" x14ac:dyDescent="0.35">
      <c r="A397" s="8" t="s">
        <v>377</v>
      </c>
      <c r="B397" s="16">
        <v>0.61805555555555558</v>
      </c>
      <c r="C397" s="33"/>
      <c r="D397" s="8" t="s">
        <v>315</v>
      </c>
      <c r="E397" s="8" t="s">
        <v>315</v>
      </c>
      <c r="F397" s="14" t="s">
        <v>905</v>
      </c>
      <c r="G397" s="8" t="s">
        <v>176</v>
      </c>
    </row>
    <row r="398" spans="1:7" s="9" customFormat="1" x14ac:dyDescent="0.35">
      <c r="A398" s="8" t="s">
        <v>377</v>
      </c>
      <c r="B398" s="16">
        <v>0.61805555555555558</v>
      </c>
      <c r="C398" s="33"/>
      <c r="D398" s="8" t="s">
        <v>553</v>
      </c>
      <c r="E398" s="8">
        <f>VLOOKUP(D398,Servants!A2:C41,3,FALSE)</f>
        <v>0</v>
      </c>
      <c r="F398" s="8" t="s">
        <v>177</v>
      </c>
      <c r="G398" s="8"/>
    </row>
    <row r="399" spans="1:7" s="9" customFormat="1" x14ac:dyDescent="0.35">
      <c r="A399" s="23" t="s">
        <v>377</v>
      </c>
      <c r="B399" s="16">
        <v>0.61805555555555558</v>
      </c>
      <c r="C399" s="33"/>
      <c r="D399" s="8" t="s">
        <v>312</v>
      </c>
      <c r="E399" s="8">
        <f>VLOOKUP(D399,Servants!A2:C41,3,FALSE)</f>
        <v>0</v>
      </c>
      <c r="F399" s="8" t="s">
        <v>98</v>
      </c>
      <c r="G399" s="8" t="str">
        <f>CONCATENATE("Christian Action: ",Servants!C34)</f>
        <v xml:space="preserve">Christian Action: </v>
      </c>
    </row>
    <row r="400" spans="1:7" s="9" customFormat="1" ht="29" x14ac:dyDescent="0.35">
      <c r="A400" s="23" t="s">
        <v>377</v>
      </c>
      <c r="B400" s="22">
        <v>0.61805555555555558</v>
      </c>
      <c r="C400" s="33"/>
      <c r="D400" s="23" t="s">
        <v>552</v>
      </c>
      <c r="E400" s="23">
        <f>VLOOKUP(D400,Servants!A2:C41,3,FALSE)</f>
        <v>0</v>
      </c>
      <c r="F400" s="25" t="s">
        <v>583</v>
      </c>
      <c r="G400" s="23" t="s">
        <v>444</v>
      </c>
    </row>
    <row r="401" spans="1:7" s="9" customFormat="1" x14ac:dyDescent="0.35">
      <c r="A401" s="23" t="s">
        <v>377</v>
      </c>
      <c r="B401" s="22">
        <v>0.625</v>
      </c>
      <c r="C401" s="34"/>
      <c r="D401" s="23" t="s">
        <v>312</v>
      </c>
      <c r="E401" s="23">
        <f>VLOOKUP(D401,Servants!A2:C41,3,FALSE)</f>
        <v>0</v>
      </c>
      <c r="F401" s="23" t="s">
        <v>82</v>
      </c>
      <c r="G401" s="23" t="str">
        <f>CONCATENATE("Christian Action: ",Servants!C34)</f>
        <v xml:space="preserve">Christian Action: </v>
      </c>
    </row>
    <row r="402" spans="1:7" s="9" customFormat="1" ht="29" x14ac:dyDescent="0.35">
      <c r="A402" s="23" t="s">
        <v>377</v>
      </c>
      <c r="B402" s="22">
        <v>0.625</v>
      </c>
      <c r="C402" s="34"/>
      <c r="D402" s="23" t="s">
        <v>558</v>
      </c>
      <c r="E402" s="23">
        <f>VLOOKUP(D402,Servants!A2:C41,3,FALSE)</f>
        <v>0</v>
      </c>
      <c r="F402" s="23" t="s">
        <v>58</v>
      </c>
      <c r="G402" s="23" t="str">
        <f>CONCATENATE("Obstacles to Grace: ",Servants!C35)</f>
        <v xml:space="preserve">Obstacles to Grace: </v>
      </c>
    </row>
    <row r="403" spans="1:7" s="9" customFormat="1" ht="29" x14ac:dyDescent="0.35">
      <c r="A403" s="23" t="s">
        <v>377</v>
      </c>
      <c r="B403" s="22">
        <v>0.625</v>
      </c>
      <c r="C403" s="34"/>
      <c r="D403" s="23" t="s">
        <v>554</v>
      </c>
      <c r="E403" s="23">
        <f>VLOOKUP(D403,Servants!A2:C41,3,FALSE)</f>
        <v>0</v>
      </c>
      <c r="F403" s="23" t="s">
        <v>356</v>
      </c>
      <c r="G403" s="23" t="str">
        <f>CONCATENATE("Spiritual: ",Servants!C70,CHAR(10),"Servants: ",Servants!C71,", ",Servants!C72)</f>
        <v xml:space="preserve">Spiritual: 
Servants: , </v>
      </c>
    </row>
    <row r="404" spans="1:7" s="9" customFormat="1" x14ac:dyDescent="0.35">
      <c r="A404" s="23" t="s">
        <v>377</v>
      </c>
      <c r="B404" s="22">
        <v>0.63194444444444442</v>
      </c>
      <c r="C404" s="34"/>
      <c r="D404" s="23" t="s">
        <v>312</v>
      </c>
      <c r="E404" s="23">
        <f>VLOOKUP(D404,Servants!A2:C41,3,FALSE)</f>
        <v>0</v>
      </c>
      <c r="F404" s="23" t="s">
        <v>86</v>
      </c>
      <c r="G404" s="23" t="str">
        <f>CONCATENATE("Christian Action: ",Servants!C34)</f>
        <v xml:space="preserve">Christian Action: </v>
      </c>
    </row>
    <row r="405" spans="1:7" s="9" customFormat="1" ht="43.5" x14ac:dyDescent="0.35">
      <c r="A405" s="23" t="s">
        <v>377</v>
      </c>
      <c r="B405" s="22">
        <v>0.63194444444444442</v>
      </c>
      <c r="C405" s="34"/>
      <c r="D405" s="23" t="s">
        <v>314</v>
      </c>
      <c r="E405" s="23">
        <f>VLOOKUP(D405,Servants!A2:C41,3,FALSE)</f>
        <v>0</v>
      </c>
      <c r="F405" s="25" t="s">
        <v>360</v>
      </c>
      <c r="G405" s="25" t="s">
        <v>943</v>
      </c>
    </row>
    <row r="406" spans="1:7" s="9" customFormat="1" x14ac:dyDescent="0.35">
      <c r="A406" s="23" t="s">
        <v>377</v>
      </c>
      <c r="B406" s="22">
        <v>0.63194444444444442</v>
      </c>
      <c r="C406" s="34"/>
      <c r="D406" s="23" t="s">
        <v>553</v>
      </c>
      <c r="E406" s="23">
        <f>VLOOKUP(D406,Servants!A2:C41,3,FALSE)</f>
        <v>0</v>
      </c>
      <c r="F406" s="23" t="s">
        <v>96</v>
      </c>
      <c r="G406" s="23" t="s">
        <v>88</v>
      </c>
    </row>
    <row r="407" spans="1:7" s="9" customFormat="1" ht="29" x14ac:dyDescent="0.35">
      <c r="A407" s="8" t="s">
        <v>377</v>
      </c>
      <c r="B407" s="22">
        <v>0.63194444444444442</v>
      </c>
      <c r="C407" s="34"/>
      <c r="D407" s="23" t="s">
        <v>421</v>
      </c>
      <c r="E407" s="23">
        <f>VLOOKUP(D407,Servants!A2:C41,3,FALSE)</f>
        <v>0</v>
      </c>
      <c r="F407" s="23" t="s">
        <v>178</v>
      </c>
      <c r="G407" s="23" t="s">
        <v>90</v>
      </c>
    </row>
    <row r="408" spans="1:7" s="9" customFormat="1" ht="29" x14ac:dyDescent="0.35">
      <c r="A408" s="8" t="s">
        <v>377</v>
      </c>
      <c r="B408" s="16">
        <v>0.63194444444444442</v>
      </c>
      <c r="C408" s="34"/>
      <c r="D408" s="8" t="s">
        <v>558</v>
      </c>
      <c r="E408" s="8">
        <f>VLOOKUP(D408,Servants!A2:C41,3,FALSE)</f>
        <v>0</v>
      </c>
      <c r="F408" s="14" t="s">
        <v>675</v>
      </c>
      <c r="G408" s="14" t="s">
        <v>775</v>
      </c>
    </row>
    <row r="409" spans="1:7" s="9" customFormat="1" ht="43.5" x14ac:dyDescent="0.35">
      <c r="A409" s="8" t="s">
        <v>377</v>
      </c>
      <c r="B409" s="16">
        <v>0.63194444444444442</v>
      </c>
      <c r="C409" s="34"/>
      <c r="D409" s="8" t="s">
        <v>554</v>
      </c>
      <c r="E409" s="8">
        <f>VLOOKUP(D409,Servants!A2:C41,3,FALSE)</f>
        <v>0</v>
      </c>
      <c r="F409" s="8" t="s">
        <v>169</v>
      </c>
      <c r="G409" s="14" t="s">
        <v>935</v>
      </c>
    </row>
    <row r="410" spans="1:7" s="9" customFormat="1" ht="29" x14ac:dyDescent="0.35">
      <c r="A410" s="8" t="s">
        <v>377</v>
      </c>
      <c r="B410" s="16">
        <v>0.63194444444444442</v>
      </c>
      <c r="C410" s="34"/>
      <c r="D410" s="8" t="s">
        <v>554</v>
      </c>
      <c r="E410" s="8">
        <f>VLOOKUP(D410,Servants!A2:C41,3,FALSE)</f>
        <v>0</v>
      </c>
      <c r="F410" s="8" t="s">
        <v>179</v>
      </c>
      <c r="G410" s="14" t="s">
        <v>537</v>
      </c>
    </row>
    <row r="411" spans="1:7" s="9" customFormat="1" ht="29" x14ac:dyDescent="0.35">
      <c r="A411" s="8" t="s">
        <v>377</v>
      </c>
      <c r="B411" s="16">
        <v>0.63194444444444442</v>
      </c>
      <c r="C411" s="34"/>
      <c r="D411" s="8" t="s">
        <v>554</v>
      </c>
      <c r="E411" s="8">
        <f>VLOOKUP(D411,Servants!A2:C41,3,FALSE)</f>
        <v>0</v>
      </c>
      <c r="F411" s="8" t="s">
        <v>180</v>
      </c>
      <c r="G411" s="8" t="s">
        <v>181</v>
      </c>
    </row>
    <row r="412" spans="1:7" s="9" customFormat="1" ht="43.5" x14ac:dyDescent="0.35">
      <c r="A412" s="8" t="s">
        <v>377</v>
      </c>
      <c r="B412" s="16">
        <v>0.63194444444444442</v>
      </c>
      <c r="C412" s="34"/>
      <c r="D412" s="8" t="s">
        <v>554</v>
      </c>
      <c r="E412" s="8">
        <f>VLOOKUP(D412,Servants!A2:C41,3,FALSE)</f>
        <v>0</v>
      </c>
      <c r="F412" s="8" t="s">
        <v>182</v>
      </c>
      <c r="G412" s="8" t="s">
        <v>183</v>
      </c>
    </row>
    <row r="413" spans="1:7" s="9" customFormat="1" ht="43.5" x14ac:dyDescent="0.35">
      <c r="A413" s="8" t="s">
        <v>377</v>
      </c>
      <c r="B413" s="16">
        <v>0.63194444444444442</v>
      </c>
      <c r="C413" s="34"/>
      <c r="D413" s="8" t="s">
        <v>554</v>
      </c>
      <c r="E413" s="8">
        <f>VLOOKUP(D413,Servants!A2:C41,3,FALSE)</f>
        <v>0</v>
      </c>
      <c r="F413" s="14" t="s">
        <v>861</v>
      </c>
      <c r="G413" s="14" t="s">
        <v>929</v>
      </c>
    </row>
    <row r="414" spans="1:7" s="9" customFormat="1" x14ac:dyDescent="0.35">
      <c r="A414" s="8" t="s">
        <v>377</v>
      </c>
      <c r="B414" s="16">
        <v>0.65277777777777779</v>
      </c>
      <c r="C414" s="33"/>
      <c r="D414" s="8" t="s">
        <v>312</v>
      </c>
      <c r="E414" s="8">
        <f>VLOOKUP(D414,Servants!A2:C41,3,FALSE)</f>
        <v>0</v>
      </c>
      <c r="F414" s="14" t="s">
        <v>906</v>
      </c>
      <c r="G414" s="8" t="str">
        <f>CONCATENATE("Christian Action: ",Servants!C34)</f>
        <v xml:space="preserve">Christian Action: </v>
      </c>
    </row>
    <row r="415" spans="1:7" s="9" customFormat="1" x14ac:dyDescent="0.35">
      <c r="A415" s="23" t="s">
        <v>377</v>
      </c>
      <c r="B415" s="22">
        <v>0.65277777777777779</v>
      </c>
      <c r="C415" s="34"/>
      <c r="D415" s="23" t="s">
        <v>312</v>
      </c>
      <c r="E415" s="23">
        <f>VLOOKUP(D415,Servants!A2:C41,3,FALSE)</f>
        <v>0</v>
      </c>
      <c r="F415" s="23" t="s">
        <v>98</v>
      </c>
      <c r="G415" s="23" t="str">
        <f>CONCATENATE("Obstacles to Grace: ",Servants!C35)</f>
        <v xml:space="preserve">Obstacles to Grace: </v>
      </c>
    </row>
    <row r="416" spans="1:7" s="9" customFormat="1" ht="29" x14ac:dyDescent="0.35">
      <c r="A416" s="23" t="s">
        <v>377</v>
      </c>
      <c r="B416" s="16">
        <v>0.65277777777777779</v>
      </c>
      <c r="C416" s="33"/>
      <c r="D416" s="8" t="s">
        <v>314</v>
      </c>
      <c r="E416" s="8">
        <f>VLOOKUP(D416,Servants!A2:C41,3,FALSE)</f>
        <v>0</v>
      </c>
      <c r="F416" s="8" t="s">
        <v>73</v>
      </c>
      <c r="G416" s="14" t="s">
        <v>670</v>
      </c>
    </row>
    <row r="417" spans="1:7" s="9" customFormat="1" ht="29" x14ac:dyDescent="0.35">
      <c r="A417" s="23" t="s">
        <v>377</v>
      </c>
      <c r="B417" s="22">
        <v>0.65277777777777779</v>
      </c>
      <c r="C417" s="33"/>
      <c r="D417" s="23" t="s">
        <v>556</v>
      </c>
      <c r="E417" s="23">
        <f>VLOOKUP(D417,Servants!A2:C41,3,FALSE)</f>
        <v>0</v>
      </c>
      <c r="F417" s="23" t="s">
        <v>184</v>
      </c>
      <c r="G417" s="23"/>
    </row>
    <row r="418" spans="1:7" s="9" customFormat="1" ht="29" x14ac:dyDescent="0.35">
      <c r="A418" s="23" t="s">
        <v>377</v>
      </c>
      <c r="B418" s="22">
        <v>0.65277777777777779</v>
      </c>
      <c r="C418" s="33"/>
      <c r="D418" s="23" t="s">
        <v>552</v>
      </c>
      <c r="E418" s="23">
        <f>VLOOKUP(D418,Servants!A2:C41,3,FALSE)</f>
        <v>0</v>
      </c>
      <c r="F418" s="25" t="s">
        <v>583</v>
      </c>
      <c r="G418" s="23" t="s">
        <v>185</v>
      </c>
    </row>
    <row r="419" spans="1:7" s="9" customFormat="1" ht="29" x14ac:dyDescent="0.35">
      <c r="A419" s="23" t="s">
        <v>377</v>
      </c>
      <c r="B419" s="22">
        <v>0.66319444444444442</v>
      </c>
      <c r="C419" s="34"/>
      <c r="D419" s="23" t="s">
        <v>552</v>
      </c>
      <c r="E419" s="23">
        <f>VLOOKUP(D419,Servants!A2:C41,3,FALSE)</f>
        <v>0</v>
      </c>
      <c r="F419" s="23" t="s">
        <v>77</v>
      </c>
      <c r="G419" s="23" t="s">
        <v>78</v>
      </c>
    </row>
    <row r="420" spans="1:7" s="9" customFormat="1" x14ac:dyDescent="0.35">
      <c r="A420" s="23" t="s">
        <v>377</v>
      </c>
      <c r="B420" s="22">
        <v>0.66319444444444442</v>
      </c>
      <c r="C420" s="34"/>
      <c r="D420" s="23" t="s">
        <v>312</v>
      </c>
      <c r="E420" s="23">
        <f>VLOOKUP(D420,Servants!A2:C41,3,FALSE)</f>
        <v>0</v>
      </c>
      <c r="F420" s="23" t="s">
        <v>82</v>
      </c>
      <c r="G420" s="23" t="str">
        <f>CONCATENATE("Obstacles to Grace: ",Servants!C35)</f>
        <v xml:space="preserve">Obstacles to Grace: </v>
      </c>
    </row>
    <row r="421" spans="1:7" s="9" customFormat="1" ht="29" x14ac:dyDescent="0.35">
      <c r="A421" s="23" t="s">
        <v>377</v>
      </c>
      <c r="B421" s="22">
        <v>0.66319444444444442</v>
      </c>
      <c r="C421" s="34"/>
      <c r="D421" s="23" t="s">
        <v>554</v>
      </c>
      <c r="E421" s="23">
        <f>VLOOKUP(D421,Servants!A2:C41,3,FALSE)</f>
        <v>0</v>
      </c>
      <c r="F421" s="23" t="s">
        <v>356</v>
      </c>
      <c r="G421" s="23" t="str">
        <f>CONCATENATE("Spiritual: ",Servants!C73,CHAR(10),"Servants: ",Servants!C74,", ",Servants!C75)</f>
        <v xml:space="preserve">Spiritual: 
Servants: , </v>
      </c>
    </row>
    <row r="422" spans="1:7" s="11" customFormat="1" ht="29" x14ac:dyDescent="0.35">
      <c r="A422" s="8" t="s">
        <v>377</v>
      </c>
      <c r="B422" s="16">
        <v>0.66666666666666663</v>
      </c>
      <c r="C422" s="33"/>
      <c r="D422" s="6" t="s">
        <v>558</v>
      </c>
      <c r="E422" s="8">
        <f>VLOOKUP(D422,Servants!A2:C41,3,FALSE)</f>
        <v>0</v>
      </c>
      <c r="F422" s="12" t="s">
        <v>730</v>
      </c>
      <c r="G422" s="12" t="s">
        <v>862</v>
      </c>
    </row>
    <row r="423" spans="1:7" s="9" customFormat="1" x14ac:dyDescent="0.35">
      <c r="A423" s="23" t="s">
        <v>377</v>
      </c>
      <c r="B423" s="22">
        <v>0.67361111111111116</v>
      </c>
      <c r="C423" s="34"/>
      <c r="D423" s="23" t="s">
        <v>312</v>
      </c>
      <c r="E423" s="23">
        <f>VLOOKUP(D423,Servants!A2:C41,3,FALSE)</f>
        <v>0</v>
      </c>
      <c r="F423" s="23" t="s">
        <v>86</v>
      </c>
      <c r="G423" s="23" t="str">
        <f>CONCATENATE("Obstacles to Grace: ",Servants!C35)</f>
        <v xml:space="preserve">Obstacles to Grace: </v>
      </c>
    </row>
    <row r="424" spans="1:7" s="9" customFormat="1" ht="43.5" x14ac:dyDescent="0.35">
      <c r="A424" s="23" t="s">
        <v>377</v>
      </c>
      <c r="B424" s="22">
        <v>0.67361111111111116</v>
      </c>
      <c r="C424" s="34"/>
      <c r="D424" s="23" t="s">
        <v>314</v>
      </c>
      <c r="E424" s="23">
        <f>VLOOKUP(D424,Servants!A2:C41,3,FALSE)</f>
        <v>0</v>
      </c>
      <c r="F424" s="25" t="s">
        <v>360</v>
      </c>
      <c r="G424" s="25" t="s">
        <v>943</v>
      </c>
    </row>
    <row r="425" spans="1:7" s="9" customFormat="1" x14ac:dyDescent="0.35">
      <c r="A425" s="23" t="s">
        <v>377</v>
      </c>
      <c r="B425" s="22">
        <v>0.67361111111111116</v>
      </c>
      <c r="C425" s="34"/>
      <c r="D425" s="23" t="s">
        <v>553</v>
      </c>
      <c r="E425" s="23">
        <f>VLOOKUP(D425,Servants!A2:C41,3,FALSE)</f>
        <v>0</v>
      </c>
      <c r="F425" s="23" t="s">
        <v>96</v>
      </c>
      <c r="G425" s="23" t="s">
        <v>88</v>
      </c>
    </row>
    <row r="426" spans="1:7" s="9" customFormat="1" ht="29" x14ac:dyDescent="0.35">
      <c r="A426" s="23" t="s">
        <v>377</v>
      </c>
      <c r="B426" s="22">
        <v>0.67361111111111116</v>
      </c>
      <c r="C426" s="34"/>
      <c r="D426" s="23" t="s">
        <v>423</v>
      </c>
      <c r="E426" s="23">
        <f>VLOOKUP(D426,Servants!A2:C41,3,FALSE)</f>
        <v>0</v>
      </c>
      <c r="F426" s="23" t="s">
        <v>186</v>
      </c>
      <c r="G426" s="23" t="s">
        <v>90</v>
      </c>
    </row>
    <row r="427" spans="1:7" s="9" customFormat="1" ht="29" x14ac:dyDescent="0.35">
      <c r="A427" s="8" t="s">
        <v>377</v>
      </c>
      <c r="B427" s="22">
        <v>0.67708333333333337</v>
      </c>
      <c r="C427" s="34"/>
      <c r="D427" s="23" t="s">
        <v>558</v>
      </c>
      <c r="E427" s="23">
        <f>VLOOKUP(D427,Servants!A2:C41,3,FALSE)</f>
        <v>0</v>
      </c>
      <c r="F427" s="23" t="s">
        <v>58</v>
      </c>
      <c r="G427" s="23" t="str">
        <f>CONCATENATE("Discipleship: ",Servants!C36)</f>
        <v xml:space="preserve">Discipleship: </v>
      </c>
    </row>
    <row r="428" spans="1:7" s="9" customFormat="1" x14ac:dyDescent="0.35">
      <c r="A428" s="23" t="s">
        <v>377</v>
      </c>
      <c r="B428" s="16">
        <v>0.69444444444444453</v>
      </c>
      <c r="C428" s="33"/>
      <c r="D428" s="8" t="s">
        <v>312</v>
      </c>
      <c r="E428" s="8">
        <f>VLOOKUP(D428,Servants!A2:C41,3,FALSE)</f>
        <v>0</v>
      </c>
      <c r="F428" s="14" t="s">
        <v>907</v>
      </c>
      <c r="G428" s="8" t="str">
        <f>CONCATENATE("Obstacles to Grace: ",Servants!C35)</f>
        <v xml:space="preserve">Obstacles to Grace: </v>
      </c>
    </row>
    <row r="429" spans="1:7" s="9" customFormat="1" x14ac:dyDescent="0.35">
      <c r="A429" s="23" t="s">
        <v>377</v>
      </c>
      <c r="B429" s="22">
        <v>0.69444444444444453</v>
      </c>
      <c r="C429" s="34"/>
      <c r="D429" s="23" t="s">
        <v>312</v>
      </c>
      <c r="E429" s="23">
        <f>VLOOKUP(D429,Servants!A2:C41,3,FALSE)</f>
        <v>0</v>
      </c>
      <c r="F429" s="23" t="s">
        <v>72</v>
      </c>
      <c r="G429" s="23" t="str">
        <f>CONCATENATE("Discipleship: ",Servants!C36)</f>
        <v xml:space="preserve">Discipleship: </v>
      </c>
    </row>
    <row r="430" spans="1:7" s="9" customFormat="1" ht="29" x14ac:dyDescent="0.35">
      <c r="A430" s="23" t="s">
        <v>377</v>
      </c>
      <c r="B430" s="22">
        <v>0.69444444444444453</v>
      </c>
      <c r="C430" s="34"/>
      <c r="D430" s="23" t="s">
        <v>314</v>
      </c>
      <c r="E430" s="23">
        <f>VLOOKUP(D430,Servants!A2:C41,3,FALSE)</f>
        <v>0</v>
      </c>
      <c r="F430" s="23" t="s">
        <v>73</v>
      </c>
      <c r="G430" s="14" t="s">
        <v>668</v>
      </c>
    </row>
    <row r="431" spans="1:7" s="9" customFormat="1" ht="29" x14ac:dyDescent="0.35">
      <c r="A431" s="23" t="s">
        <v>377</v>
      </c>
      <c r="B431" s="22">
        <v>0.69444444444444453</v>
      </c>
      <c r="C431" s="34"/>
      <c r="D431" s="23" t="s">
        <v>552</v>
      </c>
      <c r="E431" s="23">
        <f>VLOOKUP(D431,Servants!A2:C41,3,FALSE)</f>
        <v>0</v>
      </c>
      <c r="F431" s="25" t="s">
        <v>583</v>
      </c>
      <c r="G431" s="23" t="s">
        <v>187</v>
      </c>
    </row>
    <row r="432" spans="1:7" s="9" customFormat="1" ht="29" x14ac:dyDescent="0.35">
      <c r="A432" s="23" t="s">
        <v>377</v>
      </c>
      <c r="B432" s="22">
        <v>0.70486111111111116</v>
      </c>
      <c r="C432" s="34"/>
      <c r="D432" s="23" t="s">
        <v>552</v>
      </c>
      <c r="E432" s="23">
        <f>VLOOKUP(D432,Servants!A2:C41,3,FALSE)</f>
        <v>0</v>
      </c>
      <c r="F432" s="23" t="s">
        <v>77</v>
      </c>
      <c r="G432" s="23" t="s">
        <v>78</v>
      </c>
    </row>
    <row r="433" spans="1:7" s="9" customFormat="1" ht="29" x14ac:dyDescent="0.35">
      <c r="A433" s="25" t="s">
        <v>377</v>
      </c>
      <c r="B433" s="22">
        <v>0.70833333333333337</v>
      </c>
      <c r="C433" s="34"/>
      <c r="D433" s="25" t="s">
        <v>654</v>
      </c>
      <c r="E433" s="25" t="s">
        <v>654</v>
      </c>
      <c r="F433" s="25" t="s">
        <v>661</v>
      </c>
      <c r="G433" s="25" t="s">
        <v>692</v>
      </c>
    </row>
    <row r="434" spans="1:7" s="9" customFormat="1" x14ac:dyDescent="0.35">
      <c r="A434" s="23" t="s">
        <v>377</v>
      </c>
      <c r="B434" s="22">
        <v>0.70833333333333337</v>
      </c>
      <c r="C434" s="34"/>
      <c r="D434" s="23" t="s">
        <v>312</v>
      </c>
      <c r="E434" s="23">
        <f>VLOOKUP(D434,Servants!A2:C41,3,FALSE)</f>
        <v>0</v>
      </c>
      <c r="F434" s="23" t="s">
        <v>82</v>
      </c>
      <c r="G434" s="23" t="str">
        <f>CONCATENATE("Discipleship: ",Servants!C36)</f>
        <v xml:space="preserve">Discipleship: </v>
      </c>
    </row>
    <row r="435" spans="1:7" s="9" customFormat="1" ht="29" x14ac:dyDescent="0.35">
      <c r="A435" s="23" t="s">
        <v>377</v>
      </c>
      <c r="B435" s="22">
        <v>0.70833333333333337</v>
      </c>
      <c r="C435" s="34"/>
      <c r="D435" s="23" t="s">
        <v>554</v>
      </c>
      <c r="E435" s="23">
        <f>VLOOKUP(D435,Servants!A2:C41,3,FALSE)</f>
        <v>0</v>
      </c>
      <c r="F435" s="23" t="s">
        <v>356</v>
      </c>
      <c r="G435" s="8" t="str">
        <f>CONCATENATE("Spiritual: ",Servants!C76,CHAR(10),"Servants: ",Servants!C77,",",Servants!C78)</f>
        <v>Spiritual: 
Servants: ,</v>
      </c>
    </row>
    <row r="436" spans="1:7" s="9" customFormat="1" ht="29" x14ac:dyDescent="0.35">
      <c r="A436" s="23" t="s">
        <v>377</v>
      </c>
      <c r="B436" s="22">
        <v>0.71527777777777779</v>
      </c>
      <c r="C436" s="34"/>
      <c r="D436" s="23" t="s">
        <v>554</v>
      </c>
      <c r="E436" s="23">
        <f>VLOOKUP(D436,Servants!A2:C41,3,FALSE)</f>
        <v>0</v>
      </c>
      <c r="F436" s="23" t="s">
        <v>188</v>
      </c>
      <c r="G436" s="23" t="s">
        <v>189</v>
      </c>
    </row>
    <row r="437" spans="1:7" s="9" customFormat="1" ht="29" x14ac:dyDescent="0.35">
      <c r="A437" s="23" t="s">
        <v>377</v>
      </c>
      <c r="B437" s="22">
        <v>0.71527777777777779</v>
      </c>
      <c r="C437" s="34"/>
      <c r="D437" s="23" t="s">
        <v>560</v>
      </c>
      <c r="E437" s="23">
        <f>VLOOKUP(D437,Servants!A2:C41,3,FALSE)</f>
        <v>0</v>
      </c>
      <c r="F437" s="23" t="s">
        <v>188</v>
      </c>
      <c r="G437" s="23" t="s">
        <v>189</v>
      </c>
    </row>
    <row r="438" spans="1:7" s="9" customFormat="1" x14ac:dyDescent="0.35">
      <c r="A438" s="23" t="s">
        <v>377</v>
      </c>
      <c r="B438" s="22">
        <v>0.71527777777777779</v>
      </c>
      <c r="C438" s="34"/>
      <c r="D438" s="23" t="s">
        <v>553</v>
      </c>
      <c r="E438" s="23">
        <f>VLOOKUP(D438,Servants!A2:C41,3,FALSE)</f>
        <v>0</v>
      </c>
      <c r="F438" s="23" t="s">
        <v>190</v>
      </c>
      <c r="G438" s="23"/>
    </row>
    <row r="439" spans="1:7" s="9" customFormat="1" x14ac:dyDescent="0.35">
      <c r="A439" s="23" t="s">
        <v>377</v>
      </c>
      <c r="B439" s="22">
        <v>0.71875</v>
      </c>
      <c r="C439" s="34"/>
      <c r="D439" s="23" t="s">
        <v>312</v>
      </c>
      <c r="E439" s="23">
        <f>VLOOKUP(D439,Servants!A2:C41,3,FALSE)</f>
        <v>0</v>
      </c>
      <c r="F439" s="23" t="s">
        <v>86</v>
      </c>
      <c r="G439" s="23" t="str">
        <f>CONCATENATE("Discipleship: ",Servants!C36)</f>
        <v xml:space="preserve">Discipleship: </v>
      </c>
    </row>
    <row r="440" spans="1:7" s="9" customFormat="1" ht="43.5" x14ac:dyDescent="0.35">
      <c r="A440" s="23" t="s">
        <v>377</v>
      </c>
      <c r="B440" s="22">
        <v>0.71875</v>
      </c>
      <c r="C440" s="34"/>
      <c r="D440" s="23" t="s">
        <v>314</v>
      </c>
      <c r="E440" s="23">
        <f>VLOOKUP(D440,Servants!A2:C41,3,FALSE)</f>
        <v>0</v>
      </c>
      <c r="F440" s="25" t="s">
        <v>584</v>
      </c>
      <c r="G440" s="25" t="s">
        <v>943</v>
      </c>
    </row>
    <row r="441" spans="1:7" s="9" customFormat="1" x14ac:dyDescent="0.35">
      <c r="A441" s="23" t="s">
        <v>377</v>
      </c>
      <c r="B441" s="22">
        <v>0.71875</v>
      </c>
      <c r="C441" s="34"/>
      <c r="D441" s="23" t="s">
        <v>553</v>
      </c>
      <c r="E441" s="23">
        <f>VLOOKUP(D441,Servants!A2:C41,3,FALSE)</f>
        <v>0</v>
      </c>
      <c r="F441" s="23" t="s">
        <v>102</v>
      </c>
      <c r="G441" s="23" t="s">
        <v>191</v>
      </c>
    </row>
    <row r="442" spans="1:7" s="9" customFormat="1" ht="29" x14ac:dyDescent="0.35">
      <c r="A442" s="23" t="s">
        <v>377</v>
      </c>
      <c r="B442" s="22">
        <v>0.71875</v>
      </c>
      <c r="C442" s="34"/>
      <c r="D442" s="23" t="s">
        <v>425</v>
      </c>
      <c r="E442" s="23">
        <f>VLOOKUP(D442,Servants!A2:C41,3,FALSE)</f>
        <v>0</v>
      </c>
      <c r="F442" s="23" t="s">
        <v>192</v>
      </c>
      <c r="G442" s="23" t="s">
        <v>90</v>
      </c>
    </row>
    <row r="443" spans="1:7" s="9" customFormat="1" x14ac:dyDescent="0.35">
      <c r="A443" s="23" t="s">
        <v>377</v>
      </c>
      <c r="B443" s="22">
        <v>0.73958333333333337</v>
      </c>
      <c r="C443" s="34"/>
      <c r="D443" s="23" t="s">
        <v>312</v>
      </c>
      <c r="E443" s="23">
        <f>VLOOKUP(D443,Servants!A2:C41,3,FALSE)</f>
        <v>0</v>
      </c>
      <c r="F443" s="25" t="s">
        <v>907</v>
      </c>
      <c r="G443" s="23" t="str">
        <f>CONCATENATE("Discipleship: ",Servants!C36)</f>
        <v xml:space="preserve">Discipleship: </v>
      </c>
    </row>
    <row r="444" spans="1:7" s="9" customFormat="1" ht="29" x14ac:dyDescent="0.35">
      <c r="A444" s="23" t="s">
        <v>377</v>
      </c>
      <c r="B444" s="22">
        <v>0.73958333333333337</v>
      </c>
      <c r="C444" s="34"/>
      <c r="D444" s="23" t="s">
        <v>314</v>
      </c>
      <c r="E444" s="23">
        <f>VLOOKUP(D444,Servants!A2:C41,3,FALSE)</f>
        <v>0</v>
      </c>
      <c r="F444" s="23" t="s">
        <v>73</v>
      </c>
      <c r="G444" s="14" t="s">
        <v>668</v>
      </c>
    </row>
    <row r="445" spans="1:7" s="9" customFormat="1" ht="29" x14ac:dyDescent="0.35">
      <c r="A445" s="23" t="s">
        <v>377</v>
      </c>
      <c r="B445" s="22">
        <v>0.73958333333333337</v>
      </c>
      <c r="C445" s="35"/>
      <c r="D445" s="23" t="s">
        <v>554</v>
      </c>
      <c r="E445" s="23">
        <f>VLOOKUP(D445,Servants!A2:C41,3,FALSE)</f>
        <v>0</v>
      </c>
      <c r="F445" s="23" t="s">
        <v>196</v>
      </c>
      <c r="G445" s="25" t="s">
        <v>611</v>
      </c>
    </row>
    <row r="446" spans="1:7" s="9" customFormat="1" ht="29" x14ac:dyDescent="0.35">
      <c r="A446" s="23" t="s">
        <v>377</v>
      </c>
      <c r="B446" s="22">
        <v>0.75</v>
      </c>
      <c r="C446" s="35"/>
      <c r="D446" s="23" t="s">
        <v>552</v>
      </c>
      <c r="E446" s="23">
        <f>VLOOKUP(D446,Servants!A2:C41,3,FALSE)</f>
        <v>0</v>
      </c>
      <c r="F446" s="23" t="s">
        <v>77</v>
      </c>
      <c r="G446" s="23" t="s">
        <v>78</v>
      </c>
    </row>
    <row r="447" spans="1:7" s="9" customFormat="1" ht="29" x14ac:dyDescent="0.35">
      <c r="A447" s="23" t="s">
        <v>377</v>
      </c>
      <c r="B447" s="22">
        <v>0.75</v>
      </c>
      <c r="C447" s="35"/>
      <c r="D447" s="23" t="s">
        <v>560</v>
      </c>
      <c r="E447" s="23">
        <f>VLOOKUP(D447,Servants!A2:C41,3,FALSE)</f>
        <v>0</v>
      </c>
      <c r="F447" s="25" t="s">
        <v>925</v>
      </c>
      <c r="G447" s="25" t="s">
        <v>926</v>
      </c>
    </row>
    <row r="448" spans="1:7" s="9" customFormat="1" ht="29" x14ac:dyDescent="0.35">
      <c r="A448" s="23" t="s">
        <v>377</v>
      </c>
      <c r="B448" s="22">
        <v>0.75694444444444453</v>
      </c>
      <c r="C448" s="35"/>
      <c r="D448" s="23" t="s">
        <v>552</v>
      </c>
      <c r="E448" s="23">
        <f>VLOOKUP(D448,Servants!A2:C41,3,FALSE)</f>
        <v>0</v>
      </c>
      <c r="F448" s="23" t="s">
        <v>193</v>
      </c>
      <c r="G448" s="23" t="s">
        <v>194</v>
      </c>
    </row>
    <row r="449" spans="1:7" s="9" customFormat="1" x14ac:dyDescent="0.35">
      <c r="A449" s="23" t="s">
        <v>377</v>
      </c>
      <c r="B449" s="22">
        <v>0.75694444444444453</v>
      </c>
      <c r="C449" s="35"/>
      <c r="D449" s="23" t="s">
        <v>314</v>
      </c>
      <c r="E449" s="23">
        <f>VLOOKUP(D449,Servants!A2:C41,3,FALSE)</f>
        <v>0</v>
      </c>
      <c r="F449" s="23" t="s">
        <v>193</v>
      </c>
      <c r="G449" s="23" t="s">
        <v>194</v>
      </c>
    </row>
    <row r="450" spans="1:7" s="9" customFormat="1" x14ac:dyDescent="0.35">
      <c r="A450" s="23" t="s">
        <v>377</v>
      </c>
      <c r="B450" s="22">
        <v>0.75694444444444453</v>
      </c>
      <c r="C450" s="35"/>
      <c r="D450" s="23" t="s">
        <v>313</v>
      </c>
      <c r="E450" s="23">
        <f>VLOOKUP(D450,Servants!A2:C41,3,FALSE)</f>
        <v>0</v>
      </c>
      <c r="F450" s="23" t="s">
        <v>359</v>
      </c>
      <c r="G450" s="25" t="s">
        <v>882</v>
      </c>
    </row>
    <row r="451" spans="1:7" s="9" customFormat="1" ht="29" x14ac:dyDescent="0.35">
      <c r="A451" s="23" t="s">
        <v>377</v>
      </c>
      <c r="B451" s="22">
        <v>0.75694444444444453</v>
      </c>
      <c r="C451" s="35"/>
      <c r="D451" s="23" t="s">
        <v>566</v>
      </c>
      <c r="E451" s="23">
        <f>VLOOKUP(D451,Servants!A2:C41,3,FALSE)</f>
        <v>0</v>
      </c>
      <c r="F451" s="23" t="s">
        <v>359</v>
      </c>
      <c r="G451" s="25" t="s">
        <v>882</v>
      </c>
    </row>
    <row r="452" spans="1:7" s="9" customFormat="1" ht="29" x14ac:dyDescent="0.35">
      <c r="A452" s="23" t="s">
        <v>377</v>
      </c>
      <c r="B452" s="22">
        <v>0.75694444444444453</v>
      </c>
      <c r="C452" s="35"/>
      <c r="D452" s="23" t="s">
        <v>552</v>
      </c>
      <c r="E452" s="23">
        <f>VLOOKUP(D452,Servants!A2:C41,3,FALSE)</f>
        <v>0</v>
      </c>
      <c r="F452" s="23" t="s">
        <v>195</v>
      </c>
      <c r="G452" s="23" t="s">
        <v>194</v>
      </c>
    </row>
    <row r="453" spans="1:7" s="9" customFormat="1" ht="29" x14ac:dyDescent="0.35">
      <c r="A453" s="23" t="s">
        <v>377</v>
      </c>
      <c r="B453" s="22">
        <v>0.76041666666666663</v>
      </c>
      <c r="C453" s="34"/>
      <c r="D453" s="23" t="s">
        <v>564</v>
      </c>
      <c r="E453" s="23">
        <f>VLOOKUP(D453,Servants!A2:C41,3,FALSE)</f>
        <v>0</v>
      </c>
      <c r="F453" s="23" t="s">
        <v>197</v>
      </c>
      <c r="G453" s="23"/>
    </row>
    <row r="454" spans="1:7" s="9" customFormat="1" x14ac:dyDescent="0.35">
      <c r="A454" s="23" t="s">
        <v>377</v>
      </c>
      <c r="B454" s="22">
        <v>0.76041666666666663</v>
      </c>
      <c r="C454" s="34"/>
      <c r="D454" s="23" t="s">
        <v>553</v>
      </c>
      <c r="E454" s="23">
        <f>VLOOKUP(D454,Servants!A2:C41,3,FALSE)</f>
        <v>0</v>
      </c>
      <c r="F454" s="23" t="s">
        <v>142</v>
      </c>
      <c r="G454" s="23"/>
    </row>
    <row r="455" spans="1:7" s="9" customFormat="1" ht="29" x14ac:dyDescent="0.35">
      <c r="A455" s="23" t="s">
        <v>377</v>
      </c>
      <c r="B455" s="22">
        <v>0.76041666666666663</v>
      </c>
      <c r="C455" s="34"/>
      <c r="D455" s="25" t="s">
        <v>654</v>
      </c>
      <c r="E455" s="25" t="s">
        <v>654</v>
      </c>
      <c r="F455" s="23" t="s">
        <v>364</v>
      </c>
      <c r="G455" s="25" t="s">
        <v>908</v>
      </c>
    </row>
    <row r="456" spans="1:7" s="11" customFormat="1" ht="29" x14ac:dyDescent="0.35">
      <c r="A456" s="8" t="s">
        <v>377</v>
      </c>
      <c r="B456" s="22">
        <v>0.77083333333333337</v>
      </c>
      <c r="C456" s="34"/>
      <c r="D456" s="21" t="s">
        <v>564</v>
      </c>
      <c r="E456" s="23">
        <f>VLOOKUP(D456,Servants!A2:C41,3,FALSE)</f>
        <v>0</v>
      </c>
      <c r="F456" s="21" t="s">
        <v>198</v>
      </c>
      <c r="G456" s="21"/>
    </row>
    <row r="457" spans="1:7" s="11" customFormat="1" x14ac:dyDescent="0.35">
      <c r="A457" s="8" t="s">
        <v>377</v>
      </c>
      <c r="B457" s="16">
        <v>0.79166666666666663</v>
      </c>
      <c r="C457" s="33"/>
      <c r="D457" s="6" t="s">
        <v>18</v>
      </c>
      <c r="E457" s="8" t="s">
        <v>18</v>
      </c>
      <c r="F457" s="12" t="s">
        <v>863</v>
      </c>
      <c r="G457" s="6"/>
    </row>
    <row r="458" spans="1:7" s="11" customFormat="1" ht="29" x14ac:dyDescent="0.35">
      <c r="A458" s="14" t="s">
        <v>377</v>
      </c>
      <c r="B458" s="16">
        <v>0.79166666666666663</v>
      </c>
      <c r="C458" s="33"/>
      <c r="D458" s="12" t="s">
        <v>603</v>
      </c>
      <c r="E458" s="8">
        <f>VLOOKUP(D458,Servants!A2:C41,3,FALSE)</f>
        <v>0</v>
      </c>
      <c r="F458" s="12" t="s">
        <v>526</v>
      </c>
      <c r="G458" s="12" t="s">
        <v>945</v>
      </c>
    </row>
    <row r="459" spans="1:7" s="11" customFormat="1" ht="29" x14ac:dyDescent="0.35">
      <c r="A459" s="8" t="s">
        <v>377</v>
      </c>
      <c r="B459" s="16">
        <v>0.79166666666666663</v>
      </c>
      <c r="C459" s="33"/>
      <c r="D459" s="6" t="s">
        <v>565</v>
      </c>
      <c r="E459" s="8">
        <f>VLOOKUP(D459,Servants!A2:C41,3,FALSE)</f>
        <v>0</v>
      </c>
      <c r="F459" s="6" t="s">
        <v>526</v>
      </c>
      <c r="G459" s="12" t="s">
        <v>809</v>
      </c>
    </row>
    <row r="460" spans="1:7" s="11" customFormat="1" ht="29" x14ac:dyDescent="0.35">
      <c r="A460" s="8" t="s">
        <v>377</v>
      </c>
      <c r="B460" s="16">
        <v>0.79166666666666663</v>
      </c>
      <c r="C460" s="33"/>
      <c r="D460" s="6" t="s">
        <v>560</v>
      </c>
      <c r="E460" s="8">
        <f>VLOOKUP(D460,Servants!A2:C41,3,FALSE)</f>
        <v>0</v>
      </c>
      <c r="F460" s="6" t="s">
        <v>202</v>
      </c>
      <c r="G460" s="12" t="s">
        <v>801</v>
      </c>
    </row>
    <row r="461" spans="1:7" s="11" customFormat="1" ht="29" x14ac:dyDescent="0.35">
      <c r="A461" s="8" t="s">
        <v>377</v>
      </c>
      <c r="B461" s="16">
        <v>0.79861111111111116</v>
      </c>
      <c r="C461" s="33"/>
      <c r="D461" s="6" t="s">
        <v>564</v>
      </c>
      <c r="E461" s="8">
        <f>VLOOKUP(D461,Servants!A2:C41,3,FALSE)</f>
        <v>0</v>
      </c>
      <c r="F461" s="6" t="s">
        <v>199</v>
      </c>
      <c r="G461" s="6"/>
    </row>
    <row r="462" spans="1:7" s="11" customFormat="1" ht="29" x14ac:dyDescent="0.35">
      <c r="A462" s="8" t="s">
        <v>377</v>
      </c>
      <c r="B462" s="16">
        <v>0.80208333333333337</v>
      </c>
      <c r="C462" s="33"/>
      <c r="D462" s="6" t="s">
        <v>564</v>
      </c>
      <c r="E462" s="8">
        <f>VLOOKUP(D462,Servants!A2:C41,3,FALSE)</f>
        <v>0</v>
      </c>
      <c r="F462" s="6" t="s">
        <v>200</v>
      </c>
      <c r="G462" s="6" t="s">
        <v>201</v>
      </c>
    </row>
    <row r="463" spans="1:7" s="11" customFormat="1" ht="58" x14ac:dyDescent="0.35">
      <c r="A463" s="8" t="s">
        <v>377</v>
      </c>
      <c r="B463" s="22">
        <v>0.80208333333333337</v>
      </c>
      <c r="C463" s="33"/>
      <c r="D463" s="21" t="s">
        <v>313</v>
      </c>
      <c r="E463" s="23">
        <f>VLOOKUP(D463,Servants!A2:C41,3,FALSE)</f>
        <v>0</v>
      </c>
      <c r="F463" s="24" t="s">
        <v>672</v>
      </c>
      <c r="G463" s="24" t="s">
        <v>946</v>
      </c>
    </row>
    <row r="464" spans="1:7" s="11" customFormat="1" x14ac:dyDescent="0.35">
      <c r="A464" s="8" t="s">
        <v>377</v>
      </c>
      <c r="B464" s="16">
        <v>0.80555555555555547</v>
      </c>
      <c r="C464" s="33"/>
      <c r="D464" s="6" t="s">
        <v>313</v>
      </c>
      <c r="E464" s="8">
        <f>VLOOKUP(D464,Servants!A2:C41,3,FALSE)</f>
        <v>0</v>
      </c>
      <c r="F464" s="12" t="s">
        <v>777</v>
      </c>
      <c r="G464" s="6"/>
    </row>
    <row r="465" spans="1:7" s="11" customFormat="1" ht="29" x14ac:dyDescent="0.35">
      <c r="A465" s="8" t="s">
        <v>377</v>
      </c>
      <c r="B465" s="16">
        <v>0.80555555555555547</v>
      </c>
      <c r="C465" s="33"/>
      <c r="D465" s="6" t="s">
        <v>566</v>
      </c>
      <c r="E465" s="8">
        <f>VLOOKUP(D465,Servants!A2:C41,3,FALSE)</f>
        <v>0</v>
      </c>
      <c r="F465" s="12" t="s">
        <v>24</v>
      </c>
      <c r="G465" s="6"/>
    </row>
    <row r="466" spans="1:7" s="11" customFormat="1" ht="29" x14ac:dyDescent="0.35">
      <c r="A466" s="8" t="s">
        <v>377</v>
      </c>
      <c r="B466" s="16">
        <v>0.80555555555555547</v>
      </c>
      <c r="C466" s="33"/>
      <c r="D466" s="6" t="s">
        <v>560</v>
      </c>
      <c r="E466" s="8">
        <f>VLOOKUP(D466,Servants!A2:C41,3,FALSE)</f>
        <v>0</v>
      </c>
      <c r="F466" s="6" t="s">
        <v>24</v>
      </c>
      <c r="G466" s="6"/>
    </row>
    <row r="467" spans="1:7" s="11" customFormat="1" ht="29" x14ac:dyDescent="0.35">
      <c r="A467" s="8" t="s">
        <v>377</v>
      </c>
      <c r="B467" s="16">
        <v>0.80902777777777779</v>
      </c>
      <c r="C467" s="33"/>
      <c r="D467" s="6" t="s">
        <v>553</v>
      </c>
      <c r="E467" s="8">
        <f>VLOOKUP(D467,Servants!A2:C41,3,FALSE)</f>
        <v>0</v>
      </c>
      <c r="F467" s="6" t="s">
        <v>701</v>
      </c>
      <c r="G467" s="6"/>
    </row>
    <row r="468" spans="1:7" s="11" customFormat="1" ht="29" x14ac:dyDescent="0.35">
      <c r="A468" s="8" t="s">
        <v>377</v>
      </c>
      <c r="B468" s="16">
        <v>0.8125</v>
      </c>
      <c r="C468" s="33"/>
      <c r="D468" s="6" t="s">
        <v>566</v>
      </c>
      <c r="E468" s="8">
        <f>VLOOKUP(D468,Servants!A2:C41,3,FALSE)</f>
        <v>0</v>
      </c>
      <c r="F468" s="6" t="s">
        <v>203</v>
      </c>
      <c r="G468" s="12" t="s">
        <v>947</v>
      </c>
    </row>
    <row r="469" spans="1:7" s="11" customFormat="1" ht="43.5" x14ac:dyDescent="0.35">
      <c r="A469" s="8" t="s">
        <v>377</v>
      </c>
      <c r="B469" s="16">
        <v>0.8125</v>
      </c>
      <c r="C469" s="33"/>
      <c r="D469" s="6" t="s">
        <v>572</v>
      </c>
      <c r="E469" s="8" t="str">
        <f>CONCATENATE(Servants!C18,", ",Servants!C19)</f>
        <v xml:space="preserve">, </v>
      </c>
      <c r="F469" s="6" t="s">
        <v>204</v>
      </c>
      <c r="G469" s="6" t="s">
        <v>559</v>
      </c>
    </row>
    <row r="470" spans="1:7" s="11" customFormat="1" ht="14.5" customHeight="1" x14ac:dyDescent="0.35">
      <c r="A470" s="8" t="s">
        <v>377</v>
      </c>
      <c r="B470" s="38"/>
      <c r="C470" s="38"/>
      <c r="D470" s="38"/>
      <c r="E470" s="38"/>
      <c r="F470" s="58" t="s">
        <v>693</v>
      </c>
      <c r="G470" s="39"/>
    </row>
    <row r="471" spans="1:7" s="11" customFormat="1" ht="29" x14ac:dyDescent="0.35">
      <c r="A471" s="8" t="s">
        <v>377</v>
      </c>
      <c r="B471" s="16">
        <v>0.81597222222222221</v>
      </c>
      <c r="C471" s="33"/>
      <c r="D471" s="12" t="s">
        <v>909</v>
      </c>
      <c r="E471" s="8" t="str">
        <f>CONCATENATE(Servants!C3,",",Servants!C4)</f>
        <v>,</v>
      </c>
      <c r="F471" s="12" t="s">
        <v>778</v>
      </c>
      <c r="G471" s="6" t="s">
        <v>511</v>
      </c>
    </row>
    <row r="472" spans="1:7" s="9" customFormat="1" ht="188.5" x14ac:dyDescent="0.35">
      <c r="A472" s="8" t="s">
        <v>377</v>
      </c>
      <c r="B472" s="22">
        <v>0.81944444444444453</v>
      </c>
      <c r="C472" s="34"/>
      <c r="D472" s="21" t="s">
        <v>308</v>
      </c>
      <c r="E472" s="23">
        <f>VLOOKUP(D472,Servants!A2:C41,3,FALSE)</f>
        <v>0</v>
      </c>
      <c r="F472" s="12" t="s">
        <v>779</v>
      </c>
      <c r="G472" s="24" t="s">
        <v>828</v>
      </c>
    </row>
    <row r="473" spans="1:7" s="11" customFormat="1" ht="29" x14ac:dyDescent="0.35">
      <c r="A473" s="8" t="s">
        <v>377</v>
      </c>
      <c r="B473" s="16">
        <v>0.81944444444444453</v>
      </c>
      <c r="C473" s="34"/>
      <c r="D473" s="6" t="s">
        <v>552</v>
      </c>
      <c r="E473" s="8">
        <f>VLOOKUP(D473,Servants!A2:C41,3,FALSE)</f>
        <v>0</v>
      </c>
      <c r="F473" s="12" t="s">
        <v>121</v>
      </c>
      <c r="G473" s="6"/>
    </row>
    <row r="474" spans="1:7" s="11" customFormat="1" ht="29" x14ac:dyDescent="0.35">
      <c r="A474" s="8" t="s">
        <v>377</v>
      </c>
      <c r="B474" s="16">
        <v>0.82291666666666663</v>
      </c>
      <c r="C474" s="33"/>
      <c r="D474" s="6" t="s">
        <v>558</v>
      </c>
      <c r="E474" s="8">
        <f>VLOOKUP(D474,Servants!A2:C41,3,FALSE)</f>
        <v>0</v>
      </c>
      <c r="F474" s="6" t="s">
        <v>205</v>
      </c>
      <c r="G474" s="6" t="s">
        <v>206</v>
      </c>
    </row>
    <row r="475" spans="1:7" s="11" customFormat="1" x14ac:dyDescent="0.35">
      <c r="A475" s="8" t="s">
        <v>377</v>
      </c>
      <c r="B475" s="16">
        <v>0.82638888888888884</v>
      </c>
      <c r="C475" s="33"/>
      <c r="D475" s="14" t="s">
        <v>530</v>
      </c>
      <c r="E475" s="8">
        <f>VLOOKUP(D475,Servants!A2:C41,3,FALSE)</f>
        <v>0</v>
      </c>
      <c r="F475" s="6" t="s">
        <v>207</v>
      </c>
      <c r="G475" s="12" t="s">
        <v>910</v>
      </c>
    </row>
    <row r="476" spans="1:7" s="11" customFormat="1" ht="29" x14ac:dyDescent="0.35">
      <c r="A476" s="14" t="s">
        <v>377</v>
      </c>
      <c r="B476" s="66">
        <v>0.83680555555555547</v>
      </c>
      <c r="C476" s="33"/>
      <c r="D476" s="6" t="s">
        <v>554</v>
      </c>
      <c r="E476" s="8">
        <f>VLOOKUP(D476,Servants!A2:C41,3,FALSE)</f>
        <v>0</v>
      </c>
      <c r="F476" s="12" t="s">
        <v>731</v>
      </c>
      <c r="G476" s="6" t="s">
        <v>208</v>
      </c>
    </row>
    <row r="477" spans="1:7" s="11" customFormat="1" ht="29" x14ac:dyDescent="0.35">
      <c r="A477" s="8" t="s">
        <v>377</v>
      </c>
      <c r="B477" s="16">
        <v>0.84027777777777779</v>
      </c>
      <c r="C477" s="33"/>
      <c r="D477" s="12" t="s">
        <v>577</v>
      </c>
      <c r="E477" s="14" t="s">
        <v>577</v>
      </c>
      <c r="F477" s="12" t="s">
        <v>732</v>
      </c>
      <c r="G477" s="12" t="s">
        <v>578</v>
      </c>
    </row>
    <row r="478" spans="1:7" s="11" customFormat="1" x14ac:dyDescent="0.35">
      <c r="A478" s="8" t="s">
        <v>377</v>
      </c>
      <c r="B478" s="16">
        <v>0.84027777777777779</v>
      </c>
      <c r="C478" s="33"/>
      <c r="D478" s="6" t="s">
        <v>18</v>
      </c>
      <c r="E478" s="8" t="s">
        <v>18</v>
      </c>
      <c r="F478" s="6" t="s">
        <v>209</v>
      </c>
      <c r="G478" s="6"/>
    </row>
    <row r="479" spans="1:7" s="11" customFormat="1" ht="29" x14ac:dyDescent="0.35">
      <c r="A479" s="8" t="s">
        <v>377</v>
      </c>
      <c r="B479" s="16">
        <v>0.84027777777777779</v>
      </c>
      <c r="C479" s="33"/>
      <c r="D479" s="6" t="s">
        <v>450</v>
      </c>
      <c r="E479" s="8" t="str">
        <f>CONCATENATE(Servants!C79)</f>
        <v/>
      </c>
      <c r="F479" s="12" t="s">
        <v>301</v>
      </c>
      <c r="G479" s="6"/>
    </row>
    <row r="480" spans="1:7" s="11" customFormat="1" ht="29" x14ac:dyDescent="0.35">
      <c r="A480" s="8" t="s">
        <v>377</v>
      </c>
      <c r="B480" s="16">
        <v>0.84375</v>
      </c>
      <c r="C480" s="33"/>
      <c r="D480" s="6" t="s">
        <v>564</v>
      </c>
      <c r="E480" s="8">
        <f>VLOOKUP(D480,Servants!A1:C40,3,FALSE)</f>
        <v>0</v>
      </c>
      <c r="F480" s="6" t="s">
        <v>523</v>
      </c>
      <c r="G480" s="12" t="s">
        <v>780</v>
      </c>
    </row>
    <row r="481" spans="1:7" s="11" customFormat="1" x14ac:dyDescent="0.35">
      <c r="A481" s="8" t="s">
        <v>377</v>
      </c>
      <c r="B481" s="16">
        <v>0.84375</v>
      </c>
      <c r="C481" s="33"/>
      <c r="D481" s="6" t="s">
        <v>313</v>
      </c>
      <c r="E481" s="8">
        <f>VLOOKUP(D481,Servants!A2:C41,3,FALSE)</f>
        <v>0</v>
      </c>
      <c r="F481" s="6" t="s">
        <v>359</v>
      </c>
      <c r="G481" s="12" t="s">
        <v>888</v>
      </c>
    </row>
    <row r="482" spans="1:7" s="11" customFormat="1" ht="29" x14ac:dyDescent="0.35">
      <c r="A482" s="8" t="s">
        <v>377</v>
      </c>
      <c r="B482" s="16">
        <v>0.84375</v>
      </c>
      <c r="C482" s="33"/>
      <c r="D482" s="6" t="s">
        <v>566</v>
      </c>
      <c r="E482" s="8">
        <f>VLOOKUP(D482,Servants!A2:C41,3,FALSE)</f>
        <v>0</v>
      </c>
      <c r="F482" s="6" t="s">
        <v>359</v>
      </c>
      <c r="G482" s="12" t="s">
        <v>888</v>
      </c>
    </row>
    <row r="483" spans="1:7" s="11" customFormat="1" x14ac:dyDescent="0.35">
      <c r="A483" s="8" t="s">
        <v>377</v>
      </c>
      <c r="B483" s="16">
        <v>0.84722222222222221</v>
      </c>
      <c r="C483" s="33"/>
      <c r="D483" s="6" t="s">
        <v>314</v>
      </c>
      <c r="E483" s="8">
        <f>VLOOKUP(D483,Servants!A2:C41,3,FALSE)</f>
        <v>0</v>
      </c>
      <c r="F483" s="6" t="s">
        <v>210</v>
      </c>
      <c r="G483" s="6" t="s">
        <v>211</v>
      </c>
    </row>
    <row r="484" spans="1:7" s="11" customFormat="1" x14ac:dyDescent="0.35">
      <c r="A484" s="23" t="s">
        <v>377</v>
      </c>
      <c r="B484" s="16">
        <v>0.84722222222222221</v>
      </c>
      <c r="C484" s="33"/>
      <c r="D484" s="6" t="s">
        <v>553</v>
      </c>
      <c r="E484" s="8">
        <f>VLOOKUP(D484,Servants!A2:C41,3,FALSE)</f>
        <v>0</v>
      </c>
      <c r="F484" s="6" t="s">
        <v>212</v>
      </c>
      <c r="G484" s="6"/>
    </row>
    <row r="485" spans="1:7" s="11" customFormat="1" ht="14.5" customHeight="1" x14ac:dyDescent="0.35">
      <c r="A485" s="56"/>
      <c r="B485" s="38"/>
      <c r="C485" s="38"/>
      <c r="D485" s="38"/>
      <c r="E485" s="38"/>
      <c r="F485" s="54" t="s">
        <v>571</v>
      </c>
      <c r="G485" s="39"/>
    </row>
    <row r="486" spans="1:7" s="11" customFormat="1" ht="29" x14ac:dyDescent="0.35">
      <c r="A486" s="23" t="s">
        <v>377</v>
      </c>
      <c r="B486" s="22">
        <v>0.85416666666666663</v>
      </c>
      <c r="C486" s="33"/>
      <c r="D486" s="21" t="s">
        <v>566</v>
      </c>
      <c r="E486" s="23">
        <f>VLOOKUP(D486,Servants!A2:C41,3,FALSE)</f>
        <v>0</v>
      </c>
      <c r="F486" s="21" t="s">
        <v>445</v>
      </c>
      <c r="G486" s="21" t="s">
        <v>446</v>
      </c>
    </row>
    <row r="487" spans="1:7" s="11" customFormat="1" ht="29" x14ac:dyDescent="0.35">
      <c r="A487" s="23" t="s">
        <v>377</v>
      </c>
      <c r="B487" s="22">
        <v>0.85416666666666663</v>
      </c>
      <c r="C487" s="33"/>
      <c r="D487" s="21" t="s">
        <v>18</v>
      </c>
      <c r="E487" s="23" t="s">
        <v>18</v>
      </c>
      <c r="F487" s="24" t="s">
        <v>911</v>
      </c>
      <c r="G487" s="24" t="s">
        <v>781</v>
      </c>
    </row>
    <row r="488" spans="1:7" s="11" customFormat="1" ht="58" x14ac:dyDescent="0.35">
      <c r="A488" s="8" t="s">
        <v>377</v>
      </c>
      <c r="B488" s="22">
        <v>0.85416666666666663</v>
      </c>
      <c r="C488" s="33"/>
      <c r="D488" s="25" t="s">
        <v>530</v>
      </c>
      <c r="E488" s="23">
        <f>VLOOKUP(D488,Servants!A2:C41,3,FALSE)</f>
        <v>0</v>
      </c>
      <c r="F488" s="21" t="s">
        <v>366</v>
      </c>
      <c r="G488" s="24" t="s">
        <v>633</v>
      </c>
    </row>
    <row r="489" spans="1:7" s="11" customFormat="1" x14ac:dyDescent="0.35">
      <c r="A489" s="8" t="s">
        <v>377</v>
      </c>
      <c r="B489" s="16">
        <v>0.85416666666666663</v>
      </c>
      <c r="C489" s="33"/>
      <c r="D489" s="6" t="s">
        <v>18</v>
      </c>
      <c r="E489" s="8" t="s">
        <v>18</v>
      </c>
      <c r="F489" s="6" t="s">
        <v>702</v>
      </c>
      <c r="G489" s="6"/>
    </row>
    <row r="490" spans="1:7" s="11" customFormat="1" ht="29" x14ac:dyDescent="0.35">
      <c r="A490" s="8" t="s">
        <v>377</v>
      </c>
      <c r="B490" s="16">
        <v>0.85416666666666663</v>
      </c>
      <c r="C490" s="33"/>
      <c r="D490" s="6" t="s">
        <v>553</v>
      </c>
      <c r="E490" s="8">
        <f>VLOOKUP(D490,Servants!A2:C41,3,FALSE)</f>
        <v>0</v>
      </c>
      <c r="F490" s="6" t="s">
        <v>703</v>
      </c>
      <c r="G490" s="12" t="s">
        <v>842</v>
      </c>
    </row>
    <row r="491" spans="1:7" s="11" customFormat="1" ht="29" x14ac:dyDescent="0.35">
      <c r="A491" s="8" t="s">
        <v>377</v>
      </c>
      <c r="B491" s="16">
        <v>0.85416666666666663</v>
      </c>
      <c r="C491" s="33"/>
      <c r="D491" s="6" t="s">
        <v>213</v>
      </c>
      <c r="E491" s="8" t="s">
        <v>213</v>
      </c>
      <c r="F491" s="6" t="s">
        <v>214</v>
      </c>
      <c r="G491" s="6"/>
    </row>
    <row r="492" spans="1:7" s="11" customFormat="1" ht="29" x14ac:dyDescent="0.35">
      <c r="A492" s="8" t="s">
        <v>377</v>
      </c>
      <c r="B492" s="16">
        <v>0.85416666666666663</v>
      </c>
      <c r="C492" s="33"/>
      <c r="D492" s="6" t="s">
        <v>554</v>
      </c>
      <c r="E492" s="8">
        <f>VLOOKUP(D492,Servants!A2:C41,3,FALSE)</f>
        <v>0</v>
      </c>
      <c r="F492" s="12" t="s">
        <v>782</v>
      </c>
      <c r="G492" s="6" t="s">
        <v>215</v>
      </c>
    </row>
    <row r="493" spans="1:7" s="11" customFormat="1" ht="29" x14ac:dyDescent="0.35">
      <c r="A493" s="8" t="s">
        <v>377</v>
      </c>
      <c r="B493" s="16">
        <v>0.85416666666666663</v>
      </c>
      <c r="C493" s="33"/>
      <c r="D493" s="6" t="s">
        <v>365</v>
      </c>
      <c r="E493" s="8" t="s">
        <v>365</v>
      </c>
      <c r="F493" s="12" t="s">
        <v>782</v>
      </c>
      <c r="G493" s="6" t="s">
        <v>215</v>
      </c>
    </row>
    <row r="494" spans="1:7" s="11" customFormat="1" x14ac:dyDescent="0.35">
      <c r="A494" s="8" t="s">
        <v>377</v>
      </c>
      <c r="B494" s="16">
        <v>0.86805555555555547</v>
      </c>
      <c r="C494" s="33"/>
      <c r="D494" s="6" t="s">
        <v>18</v>
      </c>
      <c r="E494" s="8" t="s">
        <v>18</v>
      </c>
      <c r="F494" s="12" t="s">
        <v>783</v>
      </c>
      <c r="G494" s="6" t="s">
        <v>216</v>
      </c>
    </row>
    <row r="495" spans="1:7" s="11" customFormat="1" ht="29" x14ac:dyDescent="0.35">
      <c r="A495" s="8" t="s">
        <v>377</v>
      </c>
      <c r="B495" s="16">
        <v>0.875</v>
      </c>
      <c r="C495" s="33"/>
      <c r="D495" s="14" t="s">
        <v>530</v>
      </c>
      <c r="E495" s="8">
        <f>VLOOKUP(D495,Servants!A2:C41,3,FALSE)</f>
        <v>0</v>
      </c>
      <c r="F495" s="12" t="s">
        <v>643</v>
      </c>
      <c r="G495" s="12" t="s">
        <v>644</v>
      </c>
    </row>
    <row r="496" spans="1:7" s="11" customFormat="1" x14ac:dyDescent="0.35">
      <c r="A496" s="23" t="s">
        <v>377</v>
      </c>
      <c r="B496" s="16">
        <v>0.875</v>
      </c>
      <c r="C496" s="33"/>
      <c r="D496" s="6" t="s">
        <v>18</v>
      </c>
      <c r="E496" s="8" t="s">
        <v>18</v>
      </c>
      <c r="F496" s="12" t="s">
        <v>784</v>
      </c>
      <c r="G496" s="6" t="s">
        <v>217</v>
      </c>
    </row>
    <row r="497" spans="1:7" s="11" customFormat="1" ht="29" x14ac:dyDescent="0.35">
      <c r="A497" s="23" t="s">
        <v>377</v>
      </c>
      <c r="B497" s="22">
        <v>0.875</v>
      </c>
      <c r="C497" s="33"/>
      <c r="D497" s="21" t="s">
        <v>556</v>
      </c>
      <c r="E497" s="23">
        <f>VLOOKUP(D497,Servants!A2:C41,3,FALSE)</f>
        <v>0</v>
      </c>
      <c r="F497" s="21" t="s">
        <v>218</v>
      </c>
      <c r="G497" s="24" t="s">
        <v>785</v>
      </c>
    </row>
    <row r="498" spans="1:7" s="11" customFormat="1" ht="29" x14ac:dyDescent="0.35">
      <c r="A498" s="23" t="s">
        <v>377</v>
      </c>
      <c r="B498" s="22">
        <v>0.875</v>
      </c>
      <c r="C498" s="33"/>
      <c r="D498" s="21" t="s">
        <v>566</v>
      </c>
      <c r="E498" s="23">
        <f>VLOOKUP(D498,Servants!A2:C41,3,FALSE)</f>
        <v>0</v>
      </c>
      <c r="F498" s="24" t="s">
        <v>741</v>
      </c>
      <c r="G498" s="24" t="s">
        <v>864</v>
      </c>
    </row>
    <row r="499" spans="1:7" s="11" customFormat="1" x14ac:dyDescent="0.35">
      <c r="A499" s="25" t="s">
        <v>377</v>
      </c>
      <c r="B499" s="22">
        <v>0.875</v>
      </c>
      <c r="C499" s="33"/>
      <c r="D499" s="24" t="s">
        <v>654</v>
      </c>
      <c r="E499" s="25" t="s">
        <v>654</v>
      </c>
      <c r="F499" s="24" t="s">
        <v>786</v>
      </c>
      <c r="G499" s="6" t="s">
        <v>217</v>
      </c>
    </row>
    <row r="500" spans="1:7" s="11" customFormat="1" x14ac:dyDescent="0.35">
      <c r="A500" s="23" t="s">
        <v>377</v>
      </c>
      <c r="B500" s="22">
        <v>0.875</v>
      </c>
      <c r="C500" s="33"/>
      <c r="D500" s="21" t="s">
        <v>553</v>
      </c>
      <c r="E500" s="23">
        <f>VLOOKUP(D500,Servants!A2:C41,3,FALSE)</f>
        <v>0</v>
      </c>
      <c r="F500" s="21" t="s">
        <v>140</v>
      </c>
      <c r="G500" s="21"/>
    </row>
    <row r="501" spans="1:7" s="11" customFormat="1" ht="72.5" x14ac:dyDescent="0.35">
      <c r="A501" s="8" t="s">
        <v>377</v>
      </c>
      <c r="B501" s="22">
        <v>0.875</v>
      </c>
      <c r="C501" s="33"/>
      <c r="D501" s="25" t="s">
        <v>530</v>
      </c>
      <c r="E501" s="23">
        <f>VLOOKUP(D501,Servants!A2:C41,3,FALSE)</f>
        <v>0</v>
      </c>
      <c r="F501" s="21" t="s">
        <v>219</v>
      </c>
      <c r="G501" s="24" t="s">
        <v>787</v>
      </c>
    </row>
    <row r="502" spans="1:7" s="9" customFormat="1" ht="43.5" x14ac:dyDescent="0.35">
      <c r="A502" s="8" t="s">
        <v>377</v>
      </c>
      <c r="B502" s="16">
        <v>0.875</v>
      </c>
      <c r="C502" s="8"/>
      <c r="D502" s="14" t="s">
        <v>558</v>
      </c>
      <c r="E502" s="8">
        <f>VLOOKUP(D502,Servants!A2:C41,3,FALSE)</f>
        <v>0</v>
      </c>
      <c r="F502" s="14" t="s">
        <v>662</v>
      </c>
      <c r="G502" s="14" t="s">
        <v>843</v>
      </c>
    </row>
    <row r="503" spans="1:7" s="11" customFormat="1" ht="29" x14ac:dyDescent="0.35">
      <c r="A503" s="8" t="s">
        <v>377</v>
      </c>
      <c r="B503" s="16">
        <v>0.875</v>
      </c>
      <c r="C503" s="33"/>
      <c r="D503" s="6" t="s">
        <v>560</v>
      </c>
      <c r="E503" s="8">
        <f>VLOOKUP(D503,Servants!A2:C41,3,FALSE)</f>
        <v>0</v>
      </c>
      <c r="F503" s="6" t="s">
        <v>30</v>
      </c>
      <c r="G503" s="12" t="s">
        <v>876</v>
      </c>
    </row>
    <row r="504" spans="1:7" s="11" customFormat="1" ht="43.5" x14ac:dyDescent="0.35">
      <c r="A504" s="14" t="s">
        <v>377</v>
      </c>
      <c r="B504" s="16">
        <v>0.875</v>
      </c>
      <c r="C504" s="33"/>
      <c r="D504" s="12" t="s">
        <v>603</v>
      </c>
      <c r="E504" s="8">
        <f>VLOOKUP(D504,Servants!A2:C41,3,FALSE)</f>
        <v>0</v>
      </c>
      <c r="F504" s="14" t="s">
        <v>948</v>
      </c>
      <c r="G504" s="12" t="s">
        <v>949</v>
      </c>
    </row>
    <row r="505" spans="1:7" s="11" customFormat="1" ht="43.5" x14ac:dyDescent="0.35">
      <c r="A505" s="14" t="s">
        <v>377</v>
      </c>
      <c r="B505" s="16">
        <v>0.875</v>
      </c>
      <c r="C505" s="33"/>
      <c r="D505" s="12" t="s">
        <v>522</v>
      </c>
      <c r="E505" s="14" t="s">
        <v>522</v>
      </c>
      <c r="F505" s="14" t="s">
        <v>606</v>
      </c>
      <c r="G505" s="12" t="s">
        <v>949</v>
      </c>
    </row>
    <row r="506" spans="1:7" s="11" customFormat="1" ht="29" x14ac:dyDescent="0.35">
      <c r="A506" s="8" t="s">
        <v>377</v>
      </c>
      <c r="B506" s="16">
        <v>0.875</v>
      </c>
      <c r="C506" s="33"/>
      <c r="D506" s="6" t="s">
        <v>564</v>
      </c>
      <c r="E506" s="8">
        <f>VLOOKUP(D506,Servants!A2:C41,3,FALSE)</f>
        <v>0</v>
      </c>
      <c r="F506" s="6" t="s">
        <v>221</v>
      </c>
      <c r="G506" s="12" t="s">
        <v>866</v>
      </c>
    </row>
    <row r="507" spans="1:7" s="11" customFormat="1" ht="29" x14ac:dyDescent="0.35">
      <c r="A507" s="8" t="s">
        <v>377</v>
      </c>
      <c r="B507" s="16">
        <v>0.875</v>
      </c>
      <c r="C507" s="33"/>
      <c r="D507" s="6" t="s">
        <v>554</v>
      </c>
      <c r="E507" s="8">
        <f>VLOOKUP(D507,Servants!A2:C41,3,FALSE)</f>
        <v>0</v>
      </c>
      <c r="F507" s="12" t="s">
        <v>936</v>
      </c>
      <c r="G507" s="12" t="s">
        <v>733</v>
      </c>
    </row>
    <row r="508" spans="1:7" s="11" customFormat="1" ht="29" x14ac:dyDescent="0.35">
      <c r="A508" s="8" t="s">
        <v>377</v>
      </c>
      <c r="B508" s="16">
        <v>0.92708333333333337</v>
      </c>
      <c r="C508" s="33"/>
      <c r="D508" s="6" t="s">
        <v>554</v>
      </c>
      <c r="E508" s="8">
        <f>VLOOKUP(D508,Servants!A2:C41,3,FALSE)</f>
        <v>0</v>
      </c>
      <c r="F508" s="12" t="s">
        <v>790</v>
      </c>
      <c r="G508" s="12" t="s">
        <v>788</v>
      </c>
    </row>
    <row r="509" spans="1:7" s="11" customFormat="1" ht="43.5" x14ac:dyDescent="0.35">
      <c r="A509" s="8" t="s">
        <v>377</v>
      </c>
      <c r="B509" s="16">
        <v>0.92708333333333337</v>
      </c>
      <c r="C509" s="33"/>
      <c r="D509" s="6" t="s">
        <v>558</v>
      </c>
      <c r="E509" s="8">
        <f>VLOOKUP(D509,Servants!A2:C41,3,FALSE)</f>
        <v>0</v>
      </c>
      <c r="F509" s="12" t="s">
        <v>663</v>
      </c>
      <c r="G509" s="12" t="s">
        <v>789</v>
      </c>
    </row>
    <row r="510" spans="1:7" s="11" customFormat="1" ht="29" x14ac:dyDescent="0.35">
      <c r="A510" s="8" t="s">
        <v>377</v>
      </c>
      <c r="B510" s="16">
        <v>0.92708333333333337</v>
      </c>
      <c r="C510" s="33"/>
      <c r="D510" s="6" t="s">
        <v>554</v>
      </c>
      <c r="E510" s="8">
        <f>VLOOKUP(D510,Servants!A2:C41,3,FALSE)</f>
        <v>0</v>
      </c>
      <c r="F510" s="12" t="s">
        <v>889</v>
      </c>
      <c r="G510" s="6" t="s">
        <v>222</v>
      </c>
    </row>
    <row r="511" spans="1:7" s="11" customFormat="1" ht="29" x14ac:dyDescent="0.35">
      <c r="A511" s="23" t="s">
        <v>377</v>
      </c>
      <c r="B511" s="16">
        <v>0.92708333333333337</v>
      </c>
      <c r="C511" s="33"/>
      <c r="D511" s="6" t="s">
        <v>554</v>
      </c>
      <c r="E511" s="8">
        <f>VLOOKUP(D511,Servants!A2:C41,3,FALSE)</f>
        <v>0</v>
      </c>
      <c r="F511" s="6" t="s">
        <v>223</v>
      </c>
      <c r="G511" s="6" t="s">
        <v>224</v>
      </c>
    </row>
    <row r="512" spans="1:7" s="11" customFormat="1" ht="29" x14ac:dyDescent="0.35">
      <c r="A512" s="23" t="s">
        <v>377</v>
      </c>
      <c r="B512" s="22">
        <v>0.95486111111111116</v>
      </c>
      <c r="C512" s="36"/>
      <c r="D512" s="21" t="s">
        <v>560</v>
      </c>
      <c r="E512" s="23">
        <f>VLOOKUP(D512,Servants!A2:C41,3,FALSE)</f>
        <v>0</v>
      </c>
      <c r="F512" s="21" t="s">
        <v>41</v>
      </c>
      <c r="G512" s="24" t="s">
        <v>950</v>
      </c>
    </row>
    <row r="513" spans="1:7" s="11" customFormat="1" ht="29" x14ac:dyDescent="0.35">
      <c r="A513" s="25" t="s">
        <v>377</v>
      </c>
      <c r="B513" s="22">
        <v>0.95833333333333337</v>
      </c>
      <c r="C513" s="36"/>
      <c r="D513" s="24" t="s">
        <v>566</v>
      </c>
      <c r="E513" s="23">
        <f>VLOOKUP(D513,Servants!A2:C41,3,FALSE)</f>
        <v>0</v>
      </c>
      <c r="F513" s="24" t="s">
        <v>686</v>
      </c>
      <c r="G513" s="24"/>
    </row>
    <row r="514" spans="1:7" s="11" customFormat="1" x14ac:dyDescent="0.35">
      <c r="A514" s="25" t="s">
        <v>377</v>
      </c>
      <c r="B514" s="22">
        <v>0.95833333333333337</v>
      </c>
      <c r="C514" s="34"/>
      <c r="D514" s="21" t="s">
        <v>42</v>
      </c>
      <c r="E514" s="23" t="s">
        <v>42</v>
      </c>
      <c r="F514" s="21" t="s">
        <v>43</v>
      </c>
      <c r="G514" s="24" t="s">
        <v>742</v>
      </c>
    </row>
    <row r="515" spans="1:7" s="9" customFormat="1" ht="29" x14ac:dyDescent="0.35">
      <c r="A515" s="23" t="s">
        <v>378</v>
      </c>
      <c r="B515" s="22">
        <v>0.23611111111111113</v>
      </c>
      <c r="C515" s="23"/>
      <c r="D515" s="23" t="s">
        <v>313</v>
      </c>
      <c r="E515" s="23">
        <f>VLOOKUP(D515,Servants!A2:C41,3,FALSE)</f>
        <v>0</v>
      </c>
      <c r="F515" s="23" t="s">
        <v>563</v>
      </c>
      <c r="G515" s="23"/>
    </row>
    <row r="516" spans="1:7" s="9" customFormat="1" ht="29" x14ac:dyDescent="0.35">
      <c r="A516" s="23" t="s">
        <v>378</v>
      </c>
      <c r="B516" s="22">
        <v>0.23958333333333334</v>
      </c>
      <c r="C516" s="23"/>
      <c r="D516" s="23" t="s">
        <v>560</v>
      </c>
      <c r="E516" s="23">
        <f>VLOOKUP(D516,Servants!A2:C41,3,FALSE)</f>
        <v>0</v>
      </c>
      <c r="F516" s="23" t="s">
        <v>227</v>
      </c>
      <c r="G516" s="25" t="s">
        <v>734</v>
      </c>
    </row>
    <row r="517" spans="1:7" s="9" customFormat="1" ht="29" x14ac:dyDescent="0.35">
      <c r="A517" s="25" t="s">
        <v>378</v>
      </c>
      <c r="B517" s="22">
        <v>0.23958333333333334</v>
      </c>
      <c r="C517" s="23"/>
      <c r="D517" s="25" t="s">
        <v>566</v>
      </c>
      <c r="E517" s="23">
        <f>VLOOKUP(D517,Servants!A2:C41,3,FALSE)</f>
        <v>0</v>
      </c>
      <c r="F517" s="25" t="s">
        <v>586</v>
      </c>
      <c r="G517" s="23"/>
    </row>
    <row r="518" spans="1:7" s="9" customFormat="1" x14ac:dyDescent="0.35">
      <c r="A518" s="23" t="s">
        <v>378</v>
      </c>
      <c r="B518" s="22">
        <v>0.24305555555555555</v>
      </c>
      <c r="C518" s="23"/>
      <c r="D518" s="23" t="s">
        <v>228</v>
      </c>
      <c r="E518" s="23" t="s">
        <v>228</v>
      </c>
      <c r="F518" s="23" t="s">
        <v>229</v>
      </c>
      <c r="G518" s="67" t="s">
        <v>803</v>
      </c>
    </row>
    <row r="519" spans="1:7" s="9" customFormat="1" ht="29" x14ac:dyDescent="0.35">
      <c r="A519" s="23" t="s">
        <v>378</v>
      </c>
      <c r="B519" s="22">
        <v>0.24305555555555555</v>
      </c>
      <c r="C519" s="23"/>
      <c r="D519" s="23" t="s">
        <v>554</v>
      </c>
      <c r="E519" s="23">
        <f>VLOOKUP(D519,Servants!A2:C41,3,FALSE)</f>
        <v>0</v>
      </c>
      <c r="F519" s="23" t="s">
        <v>230</v>
      </c>
      <c r="G519" s="25"/>
    </row>
    <row r="520" spans="1:7" s="9" customFormat="1" ht="29" x14ac:dyDescent="0.35">
      <c r="A520" s="25" t="s">
        <v>378</v>
      </c>
      <c r="B520" s="22">
        <v>0.24652777777777779</v>
      </c>
      <c r="C520" s="23"/>
      <c r="D520" s="23" t="s">
        <v>553</v>
      </c>
      <c r="E520" s="23">
        <f>VLOOKUP(D520,Servants!A2:C41,3,FALSE)</f>
        <v>0</v>
      </c>
      <c r="F520" s="25" t="s">
        <v>791</v>
      </c>
      <c r="G520" s="23" t="s">
        <v>829</v>
      </c>
    </row>
    <row r="521" spans="1:7" s="9" customFormat="1" ht="29" x14ac:dyDescent="0.35">
      <c r="A521" s="23" t="s">
        <v>378</v>
      </c>
      <c r="B521" s="22">
        <v>0.25</v>
      </c>
      <c r="C521" s="23"/>
      <c r="D521" s="25" t="s">
        <v>560</v>
      </c>
      <c r="E521" s="23">
        <f>VLOOKUP(D521,Servants!A2:C41,3,FALSE)</f>
        <v>0</v>
      </c>
      <c r="F521" s="25" t="s">
        <v>542</v>
      </c>
      <c r="G521" s="25" t="s">
        <v>802</v>
      </c>
    </row>
    <row r="522" spans="1:7" s="9" customFormat="1" ht="43.5" x14ac:dyDescent="0.35">
      <c r="A522" s="23" t="s">
        <v>378</v>
      </c>
      <c r="B522" s="22">
        <v>0.25347222222222221</v>
      </c>
      <c r="C522" s="23"/>
      <c r="D522" s="23" t="s">
        <v>560</v>
      </c>
      <c r="E522" s="23">
        <f>VLOOKUP(D522,Servants!A2:C41,3,FALSE)</f>
        <v>0</v>
      </c>
      <c r="F522" s="23" t="s">
        <v>318</v>
      </c>
      <c r="G522" s="23" t="s">
        <v>319</v>
      </c>
    </row>
    <row r="523" spans="1:7" s="9" customFormat="1" ht="29" x14ac:dyDescent="0.35">
      <c r="A523" s="23" t="s">
        <v>378</v>
      </c>
      <c r="B523" s="22">
        <v>0.28125</v>
      </c>
      <c r="C523" s="23"/>
      <c r="D523" s="23" t="s">
        <v>554</v>
      </c>
      <c r="E523" s="23">
        <f>VLOOKUP(D523,Servants!A2:C41,3,FALSE)</f>
        <v>0</v>
      </c>
      <c r="F523" s="23" t="s">
        <v>231</v>
      </c>
      <c r="G523" s="23" t="s">
        <v>232</v>
      </c>
    </row>
    <row r="524" spans="1:7" s="9" customFormat="1" x14ac:dyDescent="0.35">
      <c r="A524" s="23" t="s">
        <v>378</v>
      </c>
      <c r="B524" s="22">
        <v>0.28125</v>
      </c>
      <c r="C524" s="23"/>
      <c r="D524" s="23" t="s">
        <v>553</v>
      </c>
      <c r="E524" s="23">
        <f>VLOOKUP(D524,Servants!A2:C41,3,FALSE)</f>
        <v>0</v>
      </c>
      <c r="F524" s="23" t="s">
        <v>233</v>
      </c>
      <c r="G524" s="23"/>
    </row>
    <row r="525" spans="1:7" s="9" customFormat="1" ht="29" x14ac:dyDescent="0.35">
      <c r="A525" s="23" t="s">
        <v>378</v>
      </c>
      <c r="B525" s="22">
        <v>0.28125</v>
      </c>
      <c r="C525" s="23"/>
      <c r="D525" s="23" t="s">
        <v>554</v>
      </c>
      <c r="E525" s="23">
        <f>VLOOKUP(D525,Servants!A2:C41,3,FALSE)</f>
        <v>0</v>
      </c>
      <c r="F525" s="23" t="s">
        <v>234</v>
      </c>
      <c r="G525" s="23" t="s">
        <v>503</v>
      </c>
    </row>
    <row r="526" spans="1:7" s="9" customFormat="1" x14ac:dyDescent="0.35">
      <c r="A526" s="23" t="s">
        <v>378</v>
      </c>
      <c r="B526" s="22">
        <v>0.28819444444444448</v>
      </c>
      <c r="C526" s="23"/>
      <c r="D526" s="23" t="s">
        <v>313</v>
      </c>
      <c r="E526" s="23">
        <f>VLOOKUP(D526,Servants!A2:C41,3,FALSE)</f>
        <v>0</v>
      </c>
      <c r="F526" s="25" t="s">
        <v>660</v>
      </c>
      <c r="G526" s="23"/>
    </row>
    <row r="527" spans="1:7" s="9" customFormat="1" ht="29" x14ac:dyDescent="0.35">
      <c r="A527" s="23" t="s">
        <v>378</v>
      </c>
      <c r="B527" s="22">
        <v>0.28819444444444448</v>
      </c>
      <c r="C527" s="23"/>
      <c r="D527" s="23" t="s">
        <v>566</v>
      </c>
      <c r="E527" s="23">
        <f>VLOOKUP(D527,Servants!A2:C41,3,FALSE)</f>
        <v>0</v>
      </c>
      <c r="F527" s="23" t="s">
        <v>24</v>
      </c>
      <c r="G527" s="23"/>
    </row>
    <row r="528" spans="1:7" s="9" customFormat="1" ht="29" x14ac:dyDescent="0.35">
      <c r="A528" s="23" t="s">
        <v>378</v>
      </c>
      <c r="B528" s="22">
        <v>0.28819444444444448</v>
      </c>
      <c r="C528" s="23"/>
      <c r="D528" s="23" t="s">
        <v>560</v>
      </c>
      <c r="E528" s="23">
        <f>VLOOKUP(D528,Servants!A2:C41,3,FALSE)</f>
        <v>0</v>
      </c>
      <c r="F528" s="23" t="s">
        <v>24</v>
      </c>
      <c r="G528" s="23"/>
    </row>
    <row r="529" spans="1:7" s="9" customFormat="1" ht="29" x14ac:dyDescent="0.35">
      <c r="A529" s="23" t="s">
        <v>378</v>
      </c>
      <c r="B529" s="22">
        <v>0.29166666666666669</v>
      </c>
      <c r="C529" s="23"/>
      <c r="D529" s="23" t="s">
        <v>308</v>
      </c>
      <c r="E529" s="23">
        <f>VLOOKUP(D529,Servants!A2:C41,3,FALSE)</f>
        <v>0</v>
      </c>
      <c r="F529" s="23" t="s">
        <v>137</v>
      </c>
      <c r="G529" s="44" t="s">
        <v>628</v>
      </c>
    </row>
    <row r="530" spans="1:7" s="9" customFormat="1" ht="43.5" x14ac:dyDescent="0.35">
      <c r="A530" s="23" t="s">
        <v>378</v>
      </c>
      <c r="B530" s="22">
        <v>0.29166666666666669</v>
      </c>
      <c r="C530" s="23"/>
      <c r="D530" s="25" t="s">
        <v>530</v>
      </c>
      <c r="E530" s="23">
        <f>VLOOKUP(D530,Servants!A2:C41,3,FALSE)</f>
        <v>0</v>
      </c>
      <c r="F530" s="23" t="s">
        <v>235</v>
      </c>
      <c r="G530" s="25" t="s">
        <v>634</v>
      </c>
    </row>
    <row r="531" spans="1:7" s="9" customFormat="1" ht="60" customHeight="1" x14ac:dyDescent="0.35">
      <c r="A531" s="23" t="s">
        <v>378</v>
      </c>
      <c r="B531" s="22">
        <v>0.29166666666666669</v>
      </c>
      <c r="C531" s="23"/>
      <c r="D531" s="23" t="s">
        <v>367</v>
      </c>
      <c r="E531" s="23" t="str">
        <f>CONCATENATE(Servants!C8,", ",Servants!C9,", ",Servants!C10,", ",Servants!C11)</f>
        <v xml:space="preserve">, , , </v>
      </c>
      <c r="F531" s="23" t="s">
        <v>235</v>
      </c>
      <c r="G531" s="25" t="s">
        <v>634</v>
      </c>
    </row>
    <row r="532" spans="1:7" s="9" customFormat="1" ht="29" x14ac:dyDescent="0.35">
      <c r="A532" s="23" t="s">
        <v>378</v>
      </c>
      <c r="B532" s="22">
        <v>0.29166666666666669</v>
      </c>
      <c r="C532" s="23"/>
      <c r="D532" s="23" t="s">
        <v>558</v>
      </c>
      <c r="E532" s="23">
        <f>VLOOKUP(D532,Servants!A2:C41,3,FALSE)</f>
        <v>0</v>
      </c>
      <c r="F532" s="23" t="s">
        <v>58</v>
      </c>
      <c r="G532" s="23" t="str">
        <f>CONCATENATE("Changing Our World: ",Servants!C37)</f>
        <v xml:space="preserve">Changing Our World: </v>
      </c>
    </row>
    <row r="533" spans="1:7" s="9" customFormat="1" ht="29" x14ac:dyDescent="0.35">
      <c r="A533" s="23" t="s">
        <v>378</v>
      </c>
      <c r="B533" s="22">
        <v>0.30208333333333331</v>
      </c>
      <c r="C533" s="23"/>
      <c r="D533" s="23" t="s">
        <v>566</v>
      </c>
      <c r="E533" s="23">
        <f>VLOOKUP(D533,Servants!A2:C41,3,FALSE)</f>
        <v>0</v>
      </c>
      <c r="F533" s="23" t="s">
        <v>368</v>
      </c>
      <c r="G533" s="25" t="s">
        <v>883</v>
      </c>
    </row>
    <row r="534" spans="1:7" s="9" customFormat="1" ht="29" x14ac:dyDescent="0.35">
      <c r="A534" s="23" t="s">
        <v>378</v>
      </c>
      <c r="B534" s="22">
        <v>0.30208333333333331</v>
      </c>
      <c r="C534" s="23"/>
      <c r="D534" s="23" t="s">
        <v>308</v>
      </c>
      <c r="E534" s="23">
        <f>VLOOKUP(D534,Servants!A2:C41,3,FALSE)</f>
        <v>0</v>
      </c>
      <c r="F534" s="23" t="s">
        <v>236</v>
      </c>
      <c r="G534" s="44" t="s">
        <v>629</v>
      </c>
    </row>
    <row r="535" spans="1:7" s="9" customFormat="1" ht="29" x14ac:dyDescent="0.35">
      <c r="A535" s="59" t="s">
        <v>378</v>
      </c>
      <c r="B535" s="60">
        <v>0.30208333333333331</v>
      </c>
      <c r="C535" s="59"/>
      <c r="D535" s="59" t="s">
        <v>308</v>
      </c>
      <c r="E535" s="59">
        <f>VLOOKUP(D535,Servants!A2:C41,3,FALSE)</f>
        <v>0</v>
      </c>
      <c r="F535" s="59" t="s">
        <v>369</v>
      </c>
      <c r="G535" s="61" t="s">
        <v>912</v>
      </c>
    </row>
    <row r="536" spans="1:7" s="9" customFormat="1" ht="43.5" x14ac:dyDescent="0.35">
      <c r="A536" s="8" t="s">
        <v>378</v>
      </c>
      <c r="B536" s="16">
        <v>0.30208333333333331</v>
      </c>
      <c r="C536" s="8"/>
      <c r="D536" s="8" t="s">
        <v>365</v>
      </c>
      <c r="E536" s="8" t="s">
        <v>365</v>
      </c>
      <c r="F536" s="8" t="s">
        <v>371</v>
      </c>
      <c r="G536" s="14" t="s">
        <v>951</v>
      </c>
    </row>
    <row r="537" spans="1:7" s="9" customFormat="1" ht="14.5" customHeight="1" x14ac:dyDescent="0.35">
      <c r="A537" s="62"/>
      <c r="B537" s="63"/>
      <c r="C537" s="63"/>
      <c r="D537" s="63"/>
      <c r="E537" s="63"/>
      <c r="F537" s="64" t="s">
        <v>489</v>
      </c>
      <c r="G537" s="65"/>
    </row>
    <row r="538" spans="1:7" s="9" customFormat="1" ht="43.5" x14ac:dyDescent="0.35">
      <c r="A538" s="8" t="s">
        <v>378</v>
      </c>
      <c r="B538" s="16">
        <v>0.30555555555555552</v>
      </c>
      <c r="C538" s="8"/>
      <c r="D538" s="8" t="s">
        <v>564</v>
      </c>
      <c r="E538" s="8">
        <f>VLOOKUP(D538,Servants!A2:C41,3,FALSE)</f>
        <v>0</v>
      </c>
      <c r="F538" s="14" t="s">
        <v>743</v>
      </c>
      <c r="G538" s="14" t="s">
        <v>890</v>
      </c>
    </row>
    <row r="539" spans="1:7" s="9" customFormat="1" ht="29" x14ac:dyDescent="0.35">
      <c r="A539" s="8" t="s">
        <v>378</v>
      </c>
      <c r="B539" s="16">
        <v>0.30555555555555552</v>
      </c>
      <c r="C539" s="8"/>
      <c r="D539" s="14" t="s">
        <v>564</v>
      </c>
      <c r="E539" s="8">
        <f>VLOOKUP(D539,Servants!A2:C41,3,FALSE)</f>
        <v>0</v>
      </c>
      <c r="F539" s="8" t="s">
        <v>237</v>
      </c>
      <c r="G539" s="14" t="s">
        <v>744</v>
      </c>
    </row>
    <row r="540" spans="1:7" s="9" customFormat="1" ht="43.5" x14ac:dyDescent="0.35">
      <c r="A540" s="8" t="s">
        <v>378</v>
      </c>
      <c r="B540" s="16">
        <v>0.30555555555555552</v>
      </c>
      <c r="C540" s="8"/>
      <c r="D540" s="14" t="s">
        <v>530</v>
      </c>
      <c r="E540" s="8">
        <f>VLOOKUP(D540,Servants!A2:C41,3,FALSE)</f>
        <v>0</v>
      </c>
      <c r="F540" s="8" t="s">
        <v>370</v>
      </c>
      <c r="G540" s="14" t="s">
        <v>913</v>
      </c>
    </row>
    <row r="541" spans="1:7" s="9" customFormat="1" ht="43.5" x14ac:dyDescent="0.35">
      <c r="A541" s="8" t="s">
        <v>378</v>
      </c>
      <c r="B541" s="16">
        <v>0.30555555555555552</v>
      </c>
      <c r="C541" s="8"/>
      <c r="D541" s="8" t="s">
        <v>308</v>
      </c>
      <c r="E541" s="8">
        <f>VLOOKUP(D541,Servants!A2:C41,3,FALSE)</f>
        <v>0</v>
      </c>
      <c r="F541" s="8" t="s">
        <v>372</v>
      </c>
      <c r="G541" s="14" t="s">
        <v>952</v>
      </c>
    </row>
    <row r="542" spans="1:7" s="9" customFormat="1" ht="43.5" x14ac:dyDescent="0.35">
      <c r="A542" s="8" t="s">
        <v>378</v>
      </c>
      <c r="B542" s="16">
        <v>0.30555555555555552</v>
      </c>
      <c r="C542" s="8"/>
      <c r="D542" s="14" t="s">
        <v>530</v>
      </c>
      <c r="E542" s="8">
        <f>VLOOKUP(D542,Servants!A2:C41,3,FALSE)</f>
        <v>0</v>
      </c>
      <c r="F542" s="8" t="s">
        <v>55</v>
      </c>
      <c r="G542" s="14" t="s">
        <v>745</v>
      </c>
    </row>
    <row r="543" spans="1:7" s="9" customFormat="1" ht="29" x14ac:dyDescent="0.35">
      <c r="A543" s="8" t="s">
        <v>378</v>
      </c>
      <c r="B543" s="16">
        <v>0.30555555555555552</v>
      </c>
      <c r="C543" s="8"/>
      <c r="D543" s="14" t="s">
        <v>530</v>
      </c>
      <c r="E543" s="8">
        <f>VLOOKUP(D543,Servants!A2:C41,3,FALSE)</f>
        <v>0</v>
      </c>
      <c r="F543" s="8" t="s">
        <v>830</v>
      </c>
      <c r="G543" s="46" t="s">
        <v>844</v>
      </c>
    </row>
    <row r="544" spans="1:7" s="9" customFormat="1" x14ac:dyDescent="0.35">
      <c r="A544" s="8" t="s">
        <v>378</v>
      </c>
      <c r="B544" s="16">
        <v>0.30555555555555552</v>
      </c>
      <c r="C544" s="8"/>
      <c r="D544" s="8" t="s">
        <v>553</v>
      </c>
      <c r="E544" s="8">
        <f>VLOOKUP(D544,Servants!A2:C41,3,FALSE)</f>
        <v>0</v>
      </c>
      <c r="F544" s="14" t="s">
        <v>914</v>
      </c>
      <c r="G544" s="8"/>
    </row>
    <row r="545" spans="1:7" s="9" customFormat="1" ht="29" x14ac:dyDescent="0.35">
      <c r="A545" s="23" t="s">
        <v>378</v>
      </c>
      <c r="B545" s="16">
        <v>0.30555555555555552</v>
      </c>
      <c r="C545" s="8"/>
      <c r="D545" s="8" t="s">
        <v>553</v>
      </c>
      <c r="E545" s="8">
        <f>VLOOKUP(D545,Servants!A2:C41,3,FALSE)</f>
        <v>0</v>
      </c>
      <c r="F545" s="8" t="s">
        <v>238</v>
      </c>
      <c r="G545" s="14" t="s">
        <v>538</v>
      </c>
    </row>
    <row r="546" spans="1:7" s="9" customFormat="1" x14ac:dyDescent="0.35">
      <c r="A546" s="23" t="s">
        <v>378</v>
      </c>
      <c r="B546" s="22">
        <v>0.30555555555555552</v>
      </c>
      <c r="C546" s="23"/>
      <c r="D546" s="25" t="s">
        <v>530</v>
      </c>
      <c r="E546" s="23">
        <f>VLOOKUP(D546,Servants!A2:C41,3,FALSE)</f>
        <v>0</v>
      </c>
      <c r="F546" s="23" t="s">
        <v>239</v>
      </c>
      <c r="G546" s="23"/>
    </row>
    <row r="547" spans="1:7" s="9" customFormat="1" ht="29" x14ac:dyDescent="0.35">
      <c r="A547" s="23" t="s">
        <v>378</v>
      </c>
      <c r="B547" s="22">
        <v>0.33333333333333331</v>
      </c>
      <c r="C547" s="23"/>
      <c r="D547" s="23" t="s">
        <v>564</v>
      </c>
      <c r="E547" s="23">
        <f>VLOOKUP(D547,Servants!A2:C41,3,FALSE)</f>
        <v>0</v>
      </c>
      <c r="F547" s="23" t="s">
        <v>240</v>
      </c>
      <c r="G547" s="23" t="s">
        <v>241</v>
      </c>
    </row>
    <row r="548" spans="1:7" s="9" customFormat="1" x14ac:dyDescent="0.35">
      <c r="A548" s="23" t="s">
        <v>378</v>
      </c>
      <c r="B548" s="22">
        <v>0.33333333333333331</v>
      </c>
      <c r="C548" s="23"/>
      <c r="D548" s="23" t="s">
        <v>312</v>
      </c>
      <c r="E548" s="23">
        <f>VLOOKUP(D548,Servants!A2:C41,3,FALSE)</f>
        <v>0</v>
      </c>
      <c r="F548" s="23" t="s">
        <v>98</v>
      </c>
      <c r="G548" s="23" t="str">
        <f>CONCATENATE("Changing Our World: ",Servants!C37)</f>
        <v xml:space="preserve">Changing Our World: </v>
      </c>
    </row>
    <row r="549" spans="1:7" s="9" customFormat="1" ht="29" x14ac:dyDescent="0.35">
      <c r="A549" s="23" t="s">
        <v>378</v>
      </c>
      <c r="B549" s="22">
        <v>0.33333333333333331</v>
      </c>
      <c r="C549" s="23"/>
      <c r="D549" s="23" t="s">
        <v>564</v>
      </c>
      <c r="E549" s="23">
        <f>VLOOKUP(D549,Servants!A2:C41,3,FALSE)</f>
        <v>0</v>
      </c>
      <c r="F549" s="23" t="s">
        <v>242</v>
      </c>
      <c r="G549" s="23"/>
    </row>
    <row r="550" spans="1:7" s="9" customFormat="1" ht="43.5" x14ac:dyDescent="0.35">
      <c r="A550" s="23" t="s">
        <v>378</v>
      </c>
      <c r="B550" s="22">
        <v>0.35416666666666669</v>
      </c>
      <c r="C550" s="23"/>
      <c r="D550" s="23" t="s">
        <v>313</v>
      </c>
      <c r="E550" s="23">
        <f>VLOOKUP(D550,Servants!A2:C41,3,FALSE)</f>
        <v>0</v>
      </c>
      <c r="F550" s="25" t="s">
        <v>673</v>
      </c>
      <c r="G550" s="25" t="s">
        <v>923</v>
      </c>
    </row>
    <row r="551" spans="1:7" s="9" customFormat="1" x14ac:dyDescent="0.35">
      <c r="A551" s="23" t="s">
        <v>378</v>
      </c>
      <c r="B551" s="22">
        <v>0.35416666666666669</v>
      </c>
      <c r="C551" s="23"/>
      <c r="D551" s="23" t="s">
        <v>553</v>
      </c>
      <c r="E551" s="23">
        <f>VLOOKUP(D551,Servants!A2:C41,3,FALSE)</f>
        <v>0</v>
      </c>
      <c r="F551" s="23" t="s">
        <v>243</v>
      </c>
      <c r="G551" s="23"/>
    </row>
    <row r="552" spans="1:7" s="9" customFormat="1" ht="29" x14ac:dyDescent="0.35">
      <c r="A552" s="23" t="s">
        <v>378</v>
      </c>
      <c r="B552" s="22">
        <v>0.35416666666666669</v>
      </c>
      <c r="C552" s="23"/>
      <c r="D552" s="23" t="s">
        <v>558</v>
      </c>
      <c r="E552" s="23">
        <f>VLOOKUP(D552,Servants!A2:C41,3,FALSE)</f>
        <v>0</v>
      </c>
      <c r="F552" s="23" t="s">
        <v>58</v>
      </c>
      <c r="G552" s="23" t="str">
        <f>CONCATENATE("Sanctifying Grace: ",Servants!C38)</f>
        <v xml:space="preserve">Sanctifying Grace: </v>
      </c>
    </row>
    <row r="553" spans="1:7" s="9" customFormat="1" x14ac:dyDescent="0.35">
      <c r="A553" s="23" t="s">
        <v>378</v>
      </c>
      <c r="B553" s="22">
        <v>0.3576388888888889</v>
      </c>
      <c r="C553" s="23"/>
      <c r="D553" s="23" t="s">
        <v>313</v>
      </c>
      <c r="E553" s="23">
        <f>VLOOKUP(D553,Servants!A2:C41,3,FALSE)</f>
        <v>0</v>
      </c>
      <c r="F553" s="25" t="s">
        <v>660</v>
      </c>
      <c r="G553" s="23"/>
    </row>
    <row r="554" spans="1:7" s="9" customFormat="1" ht="29" x14ac:dyDescent="0.35">
      <c r="A554" s="23" t="s">
        <v>378</v>
      </c>
      <c r="B554" s="22">
        <v>0.3576388888888889</v>
      </c>
      <c r="C554" s="23"/>
      <c r="D554" s="23" t="s">
        <v>566</v>
      </c>
      <c r="E554" s="23">
        <f>VLOOKUP(D554,Servants!A2:C41,3,FALSE)</f>
        <v>0</v>
      </c>
      <c r="F554" s="23" t="s">
        <v>24</v>
      </c>
      <c r="G554" s="23"/>
    </row>
    <row r="555" spans="1:7" s="9" customFormat="1" ht="29" x14ac:dyDescent="0.35">
      <c r="A555" s="23" t="s">
        <v>378</v>
      </c>
      <c r="B555" s="22">
        <v>0.3576388888888889</v>
      </c>
      <c r="C555" s="23"/>
      <c r="D555" s="23" t="s">
        <v>560</v>
      </c>
      <c r="E555" s="23">
        <f>VLOOKUP(D555,Servants!A2:C41,3,FALSE)</f>
        <v>0</v>
      </c>
      <c r="F555" s="23" t="s">
        <v>24</v>
      </c>
      <c r="G555" s="23"/>
    </row>
    <row r="556" spans="1:7" s="9" customFormat="1" x14ac:dyDescent="0.35">
      <c r="A556" s="23" t="s">
        <v>378</v>
      </c>
      <c r="B556" s="22">
        <v>0.3576388888888889</v>
      </c>
      <c r="C556" s="23"/>
      <c r="D556" s="23" t="s">
        <v>312</v>
      </c>
      <c r="E556" s="23">
        <f>VLOOKUP(D556,Servants!A2:C41,3,FALSE)</f>
        <v>0</v>
      </c>
      <c r="F556" s="23" t="s">
        <v>98</v>
      </c>
      <c r="G556" s="23" t="str">
        <f>CONCATENATE("Sanctifying Grace: ",Servants!C38)</f>
        <v xml:space="preserve">Sanctifying Grace: </v>
      </c>
    </row>
    <row r="557" spans="1:7" s="9" customFormat="1" x14ac:dyDescent="0.35">
      <c r="A557" s="8" t="s">
        <v>378</v>
      </c>
      <c r="B557" s="22">
        <v>0.3576388888888889</v>
      </c>
      <c r="C557" s="23"/>
      <c r="D557" s="23" t="s">
        <v>312</v>
      </c>
      <c r="E557" s="23">
        <f>VLOOKUP(D557,Servants!A2:C41,3,FALSE)</f>
        <v>0</v>
      </c>
      <c r="F557" s="23" t="s">
        <v>82</v>
      </c>
      <c r="G557" s="23" t="str">
        <f>CONCATENATE("Changing our World: ",Servants!C37)</f>
        <v xml:space="preserve">Changing our World: </v>
      </c>
    </row>
    <row r="558" spans="1:7" s="9" customFormat="1" ht="29" x14ac:dyDescent="0.35">
      <c r="A558" s="23" t="s">
        <v>378</v>
      </c>
      <c r="B558" s="16">
        <v>0.3576388888888889</v>
      </c>
      <c r="C558" s="8"/>
      <c r="D558" s="8" t="s">
        <v>554</v>
      </c>
      <c r="E558" s="8">
        <f>VLOOKUP(D558,Servants!A2:C41,3,FALSE)</f>
        <v>0</v>
      </c>
      <c r="F558" s="8" t="s">
        <v>356</v>
      </c>
      <c r="G558" s="8" t="str">
        <f>CONCATENATE("Spiritual: ",Servants!C80,CHAR(10),"Servants: ",Servants!C81,", ",Servants!C82)</f>
        <v xml:space="preserve">Spiritual: 
Servants: , </v>
      </c>
    </row>
    <row r="559" spans="1:7" s="9" customFormat="1" ht="29" x14ac:dyDescent="0.35">
      <c r="A559" s="23" t="s">
        <v>378</v>
      </c>
      <c r="B559" s="22">
        <v>0.3576388888888889</v>
      </c>
      <c r="C559" s="23"/>
      <c r="D559" s="23" t="s">
        <v>552</v>
      </c>
      <c r="E559" s="23">
        <f>VLOOKUP(D559,Servants!A2:C41,3,FALSE)</f>
        <v>0</v>
      </c>
      <c r="F559" s="25" t="s">
        <v>583</v>
      </c>
      <c r="G559" s="23" t="s">
        <v>244</v>
      </c>
    </row>
    <row r="560" spans="1:7" s="9" customFormat="1" x14ac:dyDescent="0.35">
      <c r="A560" s="23" t="s">
        <v>378</v>
      </c>
      <c r="B560" s="22">
        <v>0.3576388888888889</v>
      </c>
      <c r="C560" s="23"/>
      <c r="D560" s="23" t="s">
        <v>553</v>
      </c>
      <c r="E560" s="23">
        <f>VLOOKUP(D560,Servants!A2:C41,3,FALSE)</f>
        <v>0</v>
      </c>
      <c r="F560" s="23" t="s">
        <v>524</v>
      </c>
      <c r="G560" s="23"/>
    </row>
    <row r="561" spans="1:7" s="9" customFormat="1" ht="29" x14ac:dyDescent="0.35">
      <c r="A561" s="23" t="s">
        <v>378</v>
      </c>
      <c r="B561" s="22">
        <v>0.3611111111111111</v>
      </c>
      <c r="C561" s="23"/>
      <c r="D561" s="25" t="s">
        <v>654</v>
      </c>
      <c r="E561" s="25" t="s">
        <v>654</v>
      </c>
      <c r="F561" s="25" t="s">
        <v>664</v>
      </c>
      <c r="G561" s="25" t="s">
        <v>696</v>
      </c>
    </row>
    <row r="562" spans="1:7" s="9" customFormat="1" x14ac:dyDescent="0.35">
      <c r="A562" s="25" t="s">
        <v>378</v>
      </c>
      <c r="B562" s="22">
        <v>0.3611111111111111</v>
      </c>
      <c r="C562" s="23"/>
      <c r="D562" s="25" t="s">
        <v>314</v>
      </c>
      <c r="E562" s="25">
        <f>VLOOKUP(D562,Servants!A2:C41,3,FALSE)</f>
        <v>0</v>
      </c>
      <c r="F562" s="25" t="s">
        <v>687</v>
      </c>
      <c r="G562" s="25" t="s">
        <v>937</v>
      </c>
    </row>
    <row r="563" spans="1:7" s="9" customFormat="1" x14ac:dyDescent="0.35">
      <c r="A563" s="23" t="s">
        <v>378</v>
      </c>
      <c r="B563" s="22">
        <v>0.36458333333333331</v>
      </c>
      <c r="C563" s="23"/>
      <c r="D563" s="23" t="s">
        <v>312</v>
      </c>
      <c r="E563" s="23">
        <f>VLOOKUP(D563,Servants!A2:C41,3,FALSE)</f>
        <v>0</v>
      </c>
      <c r="F563" s="23" t="s">
        <v>86</v>
      </c>
      <c r="G563" s="23" t="str">
        <f>CONCATENATE("Changing Our World: ",Servants!C37)</f>
        <v xml:space="preserve">Changing Our World: </v>
      </c>
    </row>
    <row r="564" spans="1:7" s="9" customFormat="1" ht="43.5" x14ac:dyDescent="0.35">
      <c r="A564" s="23" t="s">
        <v>378</v>
      </c>
      <c r="B564" s="22">
        <v>0.36458333333333331</v>
      </c>
      <c r="C564" s="23"/>
      <c r="D564" s="25" t="s">
        <v>314</v>
      </c>
      <c r="E564" s="23">
        <f>VLOOKUP(D564,Servants!A2:C41,3,FALSE)</f>
        <v>0</v>
      </c>
      <c r="F564" s="25" t="s">
        <v>360</v>
      </c>
      <c r="G564" s="25" t="s">
        <v>938</v>
      </c>
    </row>
    <row r="565" spans="1:7" s="9" customFormat="1" x14ac:dyDescent="0.35">
      <c r="A565" s="23" t="s">
        <v>378</v>
      </c>
      <c r="B565" s="22">
        <v>0.36458333333333331</v>
      </c>
      <c r="C565" s="23"/>
      <c r="D565" s="23" t="s">
        <v>553</v>
      </c>
      <c r="E565" s="23">
        <f>VLOOKUP(D565,Servants!A2:C41,3,FALSE)</f>
        <v>0</v>
      </c>
      <c r="F565" s="23" t="s">
        <v>102</v>
      </c>
      <c r="G565" s="23" t="s">
        <v>88</v>
      </c>
    </row>
    <row r="566" spans="1:7" s="9" customFormat="1" ht="29" x14ac:dyDescent="0.35">
      <c r="A566" s="23" t="s">
        <v>378</v>
      </c>
      <c r="B566" s="22">
        <v>0.36458333333333331</v>
      </c>
      <c r="C566" s="23"/>
      <c r="D566" s="23" t="s">
        <v>427</v>
      </c>
      <c r="E566" s="23">
        <f>VLOOKUP(D566,Servants!A2:C41,3,FALSE)</f>
        <v>0</v>
      </c>
      <c r="F566" s="23" t="s">
        <v>246</v>
      </c>
      <c r="G566" s="23" t="s">
        <v>90</v>
      </c>
    </row>
    <row r="567" spans="1:7" s="9" customFormat="1" ht="29" x14ac:dyDescent="0.35">
      <c r="A567" s="23" t="s">
        <v>378</v>
      </c>
      <c r="B567" s="22">
        <v>0.36458333333333331</v>
      </c>
      <c r="C567" s="23"/>
      <c r="D567" s="23" t="s">
        <v>560</v>
      </c>
      <c r="E567" s="23">
        <f>VLOOKUP(D567,Servants!A2:C41,3,FALSE)</f>
        <v>0</v>
      </c>
      <c r="F567" s="23" t="s">
        <v>247</v>
      </c>
      <c r="G567" s="25" t="s">
        <v>810</v>
      </c>
    </row>
    <row r="568" spans="1:7" s="9" customFormat="1" ht="43.5" x14ac:dyDescent="0.35">
      <c r="A568" s="23" t="s">
        <v>378</v>
      </c>
      <c r="B568" s="22">
        <v>0.36458333333333331</v>
      </c>
      <c r="C568" s="23"/>
      <c r="D568" s="23" t="s">
        <v>572</v>
      </c>
      <c r="E568" s="23" t="str">
        <f>CONCATENATE(Servants!C18,", ",Servants!C19)</f>
        <v xml:space="preserve">, </v>
      </c>
      <c r="F568" s="25" t="s">
        <v>615</v>
      </c>
      <c r="G568" s="23"/>
    </row>
    <row r="569" spans="1:7" s="9" customFormat="1" ht="29" x14ac:dyDescent="0.35">
      <c r="A569" s="23" t="s">
        <v>378</v>
      </c>
      <c r="B569" s="22">
        <v>0.36458333333333331</v>
      </c>
      <c r="C569" s="23"/>
      <c r="D569" s="23" t="s">
        <v>557</v>
      </c>
      <c r="E569" s="23">
        <f>VLOOKUP(D569,Servants!A2:C41,3,FALSE)</f>
        <v>0</v>
      </c>
      <c r="F569" s="25" t="s">
        <v>615</v>
      </c>
      <c r="G569" s="23"/>
    </row>
    <row r="570" spans="1:7" s="9" customFormat="1" ht="29" x14ac:dyDescent="0.35">
      <c r="A570" s="23" t="s">
        <v>378</v>
      </c>
      <c r="B570" s="22">
        <v>0.36458333333333331</v>
      </c>
      <c r="C570" s="23"/>
      <c r="D570" s="23" t="s">
        <v>554</v>
      </c>
      <c r="E570" s="23">
        <f>VLOOKUP(D570,Servants!A2:C41,3,FALSE)</f>
        <v>0</v>
      </c>
      <c r="F570" s="23" t="s">
        <v>248</v>
      </c>
      <c r="G570" s="25" t="s">
        <v>953</v>
      </c>
    </row>
    <row r="571" spans="1:7" s="11" customFormat="1" ht="72.5" x14ac:dyDescent="0.35">
      <c r="A571" s="12" t="s">
        <v>378</v>
      </c>
      <c r="B571" s="16">
        <v>0.375</v>
      </c>
      <c r="C571" s="33"/>
      <c r="D571" s="6" t="s">
        <v>558</v>
      </c>
      <c r="E571" s="8">
        <f>VLOOKUP(D571,Servants!A2:C41,3,FALSE)</f>
        <v>0</v>
      </c>
      <c r="F571" s="6" t="s">
        <v>220</v>
      </c>
      <c r="G571" s="12" t="s">
        <v>954</v>
      </c>
    </row>
    <row r="572" spans="1:7" s="9" customFormat="1" x14ac:dyDescent="0.35">
      <c r="A572" s="23" t="s">
        <v>378</v>
      </c>
      <c r="B572" s="22">
        <v>0.38541666666666669</v>
      </c>
      <c r="C572" s="23"/>
      <c r="D572" s="23" t="s">
        <v>312</v>
      </c>
      <c r="E572" s="23">
        <f>VLOOKUP(D572,Servants!A2:C41,3,FALSE)</f>
        <v>0</v>
      </c>
      <c r="F572" s="25" t="s">
        <v>907</v>
      </c>
      <c r="G572" s="23" t="str">
        <f>CONCATENATE("Changing Our World: ",Servants!C37)</f>
        <v xml:space="preserve">Changing Our World: </v>
      </c>
    </row>
    <row r="573" spans="1:7" s="9" customFormat="1" ht="43.5" x14ac:dyDescent="0.35">
      <c r="A573" s="23" t="s">
        <v>378</v>
      </c>
      <c r="B573" s="22">
        <v>0.38541666666666669</v>
      </c>
      <c r="C573" s="23"/>
      <c r="D573" s="23" t="s">
        <v>314</v>
      </c>
      <c r="E573" s="23">
        <f>VLOOKUP(D573,Servants!A2:C41,3,FALSE)</f>
        <v>0</v>
      </c>
      <c r="F573" s="23" t="s">
        <v>249</v>
      </c>
      <c r="G573" s="25" t="s">
        <v>850</v>
      </c>
    </row>
    <row r="574" spans="1:7" s="9" customFormat="1" ht="29" x14ac:dyDescent="0.35">
      <c r="A574" s="23" t="s">
        <v>378</v>
      </c>
      <c r="B574" s="22">
        <v>0.39583333333333331</v>
      </c>
      <c r="C574" s="23"/>
      <c r="D574" s="23" t="s">
        <v>556</v>
      </c>
      <c r="E574" s="23">
        <f>VLOOKUP(D574,Servants!A2:C41,3,FALSE)</f>
        <v>0</v>
      </c>
      <c r="F574" s="25" t="s">
        <v>695</v>
      </c>
      <c r="G574" s="23" t="s">
        <v>250</v>
      </c>
    </row>
    <row r="575" spans="1:7" s="9" customFormat="1" x14ac:dyDescent="0.35">
      <c r="A575" s="23" t="s">
        <v>378</v>
      </c>
      <c r="B575" s="22">
        <v>0.39583333333333331</v>
      </c>
      <c r="C575" s="23"/>
      <c r="D575" s="23" t="s">
        <v>314</v>
      </c>
      <c r="E575" s="23">
        <f>VLOOKUP(D575,Servants!A2:C41,3,FALSE)</f>
        <v>0</v>
      </c>
      <c r="F575" s="23" t="s">
        <v>251</v>
      </c>
      <c r="G575" s="23"/>
    </row>
    <row r="576" spans="1:7" s="9" customFormat="1" x14ac:dyDescent="0.35">
      <c r="A576" s="23" t="s">
        <v>378</v>
      </c>
      <c r="B576" s="22">
        <v>0.39583333333333331</v>
      </c>
      <c r="C576" s="23"/>
      <c r="D576" s="23" t="s">
        <v>312</v>
      </c>
      <c r="E576" s="23">
        <f>VLOOKUP(D576,Servants!A2:C41,3,FALSE)</f>
        <v>0</v>
      </c>
      <c r="F576" s="23" t="s">
        <v>82</v>
      </c>
      <c r="G576" s="23" t="str">
        <f>CONCATENATE("Sanctifying Grace: ",Servants!C38)</f>
        <v xml:space="preserve">Sanctifying Grace: </v>
      </c>
    </row>
    <row r="577" spans="1:7" s="9" customFormat="1" ht="29" x14ac:dyDescent="0.35">
      <c r="A577" s="23" t="s">
        <v>378</v>
      </c>
      <c r="B577" s="22">
        <v>0.39583333333333331</v>
      </c>
      <c r="C577" s="23"/>
      <c r="D577" s="23" t="s">
        <v>554</v>
      </c>
      <c r="E577" s="23">
        <f>VLOOKUP(D577,Servants!A2:C41,3,FALSE)</f>
        <v>0</v>
      </c>
      <c r="F577" s="23" t="s">
        <v>356</v>
      </c>
      <c r="G577" s="23" t="str">
        <f>CONCATENATE("Spiritual: ",Servants!C83,CHAR(10),"Servants: ",Servants!C84,", ",Servants!C85)</f>
        <v xml:space="preserve">Spiritual: 
Servants: , </v>
      </c>
    </row>
    <row r="578" spans="1:7" s="9" customFormat="1" ht="29" x14ac:dyDescent="0.35">
      <c r="A578" s="23" t="s">
        <v>378</v>
      </c>
      <c r="B578" s="22">
        <v>0.39583333333333331</v>
      </c>
      <c r="C578" s="23"/>
      <c r="D578" s="23" t="s">
        <v>552</v>
      </c>
      <c r="E578" s="23">
        <f>VLOOKUP(D578,Servants!A2:C41,3,FALSE)</f>
        <v>0</v>
      </c>
      <c r="F578" s="25" t="s">
        <v>583</v>
      </c>
      <c r="G578" s="23" t="s">
        <v>252</v>
      </c>
    </row>
    <row r="579" spans="1:7" s="9" customFormat="1" x14ac:dyDescent="0.35">
      <c r="A579" s="23" t="s">
        <v>378</v>
      </c>
      <c r="B579" s="22">
        <v>0.40625</v>
      </c>
      <c r="C579" s="23"/>
      <c r="D579" s="23" t="s">
        <v>312</v>
      </c>
      <c r="E579" s="23">
        <f>VLOOKUP(D579,Servants!A2:C41,3,FALSE)</f>
        <v>0</v>
      </c>
      <c r="F579" s="23" t="s">
        <v>86</v>
      </c>
      <c r="G579" s="23" t="str">
        <f>CONCATENATE("Sanctifying Grace: ",Servants!C38)</f>
        <v xml:space="preserve">Sanctifying Grace: </v>
      </c>
    </row>
    <row r="580" spans="1:7" s="9" customFormat="1" ht="29" x14ac:dyDescent="0.35">
      <c r="A580" s="23" t="s">
        <v>378</v>
      </c>
      <c r="B580" s="22">
        <v>0.40625</v>
      </c>
      <c r="C580" s="23"/>
      <c r="D580" s="23" t="s">
        <v>314</v>
      </c>
      <c r="E580" s="23">
        <f>VLOOKUP(D580,Servants!A2:C41,3,FALSE)</f>
        <v>0</v>
      </c>
      <c r="F580" s="23" t="s">
        <v>245</v>
      </c>
      <c r="G580" s="25" t="s">
        <v>939</v>
      </c>
    </row>
    <row r="581" spans="1:7" s="9" customFormat="1" x14ac:dyDescent="0.35">
      <c r="A581" s="23" t="s">
        <v>378</v>
      </c>
      <c r="B581" s="22">
        <v>0.40625</v>
      </c>
      <c r="C581" s="23"/>
      <c r="D581" s="23" t="s">
        <v>553</v>
      </c>
      <c r="E581" s="23">
        <f>VLOOKUP(D581,Servants!A2:C41,3,FALSE)</f>
        <v>0</v>
      </c>
      <c r="F581" s="23" t="s">
        <v>102</v>
      </c>
      <c r="G581" s="23" t="s">
        <v>88</v>
      </c>
    </row>
    <row r="582" spans="1:7" s="9" customFormat="1" ht="29" x14ac:dyDescent="0.35">
      <c r="A582" s="8" t="s">
        <v>378</v>
      </c>
      <c r="B582" s="22">
        <v>0.40625</v>
      </c>
      <c r="C582" s="23"/>
      <c r="D582" s="23" t="s">
        <v>429</v>
      </c>
      <c r="E582" s="23">
        <f>VLOOKUP(D582,Servants!A2:C41,3,FALSE)</f>
        <v>0</v>
      </c>
      <c r="F582" s="23" t="s">
        <v>254</v>
      </c>
      <c r="G582" s="23" t="s">
        <v>90</v>
      </c>
    </row>
    <row r="583" spans="1:7" s="9" customFormat="1" ht="29" x14ac:dyDescent="0.35">
      <c r="A583" s="8" t="s">
        <v>378</v>
      </c>
      <c r="B583" s="16">
        <v>0.41666666666666669</v>
      </c>
      <c r="C583" s="8"/>
      <c r="D583" s="14" t="s">
        <v>603</v>
      </c>
      <c r="E583" s="8">
        <f>VLOOKUP(D583,Servants!A2:C41,3,FALSE)</f>
        <v>0</v>
      </c>
      <c r="F583" s="14" t="s">
        <v>606</v>
      </c>
      <c r="G583" s="14" t="s">
        <v>694</v>
      </c>
    </row>
    <row r="584" spans="1:7" s="9" customFormat="1" ht="29" x14ac:dyDescent="0.35">
      <c r="A584" s="8" t="s">
        <v>378</v>
      </c>
      <c r="B584" s="16">
        <v>0.41666666666666669</v>
      </c>
      <c r="C584" s="8"/>
      <c r="D584" s="8" t="s">
        <v>522</v>
      </c>
      <c r="E584" s="8" t="s">
        <v>522</v>
      </c>
      <c r="F584" s="14" t="s">
        <v>606</v>
      </c>
      <c r="G584" s="14" t="s">
        <v>694</v>
      </c>
    </row>
    <row r="585" spans="1:7" s="9" customFormat="1" ht="29" x14ac:dyDescent="0.35">
      <c r="A585" s="8" t="s">
        <v>378</v>
      </c>
      <c r="B585" s="16">
        <v>0.41666666666666669</v>
      </c>
      <c r="C585" s="8"/>
      <c r="D585" s="8" t="s">
        <v>558</v>
      </c>
      <c r="E585" s="8">
        <f>VLOOKUP(D585,Servants!A2:C41,3,FALSE)</f>
        <v>0</v>
      </c>
      <c r="F585" s="8" t="s">
        <v>58</v>
      </c>
      <c r="G585" s="8" t="str">
        <f>CONCATENATE("Body of Christ: ",Servants!C39)</f>
        <v xml:space="preserve">Body of Christ: </v>
      </c>
    </row>
    <row r="586" spans="1:7" s="9" customFormat="1" x14ac:dyDescent="0.35">
      <c r="A586" s="8" t="s">
        <v>378</v>
      </c>
      <c r="B586" s="16">
        <v>0.42708333333333331</v>
      </c>
      <c r="C586" s="8"/>
      <c r="D586" s="8" t="s">
        <v>312</v>
      </c>
      <c r="E586" s="8">
        <f>VLOOKUP(D586,Servants!A2:C41,3,FALSE)</f>
        <v>0</v>
      </c>
      <c r="F586" s="14" t="s">
        <v>907</v>
      </c>
      <c r="G586" s="8" t="str">
        <f>CONCATENATE("Sanctifying Grace: ",Servants!C38)</f>
        <v xml:space="preserve">Sanctifying Grace: </v>
      </c>
    </row>
    <row r="587" spans="1:7" s="9" customFormat="1" x14ac:dyDescent="0.35">
      <c r="A587" s="8" t="s">
        <v>378</v>
      </c>
      <c r="B587" s="16">
        <v>0.42708333333333331</v>
      </c>
      <c r="C587" s="8"/>
      <c r="D587" s="8" t="s">
        <v>314</v>
      </c>
      <c r="E587" s="8">
        <f>VLOOKUP(D587,Servants!A2:C41,3,FALSE)</f>
        <v>0</v>
      </c>
      <c r="F587" s="8" t="s">
        <v>73</v>
      </c>
      <c r="G587" s="14" t="s">
        <v>550</v>
      </c>
    </row>
    <row r="588" spans="1:7" s="9" customFormat="1" ht="14.5" customHeight="1" x14ac:dyDescent="0.35">
      <c r="A588" s="56"/>
      <c r="B588" s="38"/>
      <c r="C588" s="38"/>
      <c r="D588" s="38"/>
      <c r="E588" s="38"/>
      <c r="F588" s="54" t="s">
        <v>490</v>
      </c>
      <c r="G588" s="39"/>
    </row>
    <row r="589" spans="1:7" s="9" customFormat="1" x14ac:dyDescent="0.35">
      <c r="A589" s="8" t="s">
        <v>378</v>
      </c>
      <c r="B589" s="16">
        <v>0.4375</v>
      </c>
      <c r="C589" s="8"/>
      <c r="D589" s="8" t="s">
        <v>314</v>
      </c>
      <c r="E589" s="8">
        <f>VLOOKUP(D589,Servants!A2:C41,3,FALSE)</f>
        <v>0</v>
      </c>
      <c r="F589" s="8" t="s">
        <v>255</v>
      </c>
      <c r="G589" s="8" t="s">
        <v>256</v>
      </c>
    </row>
    <row r="590" spans="1:7" s="9" customFormat="1" ht="29" x14ac:dyDescent="0.35">
      <c r="A590" s="8" t="s">
        <v>378</v>
      </c>
      <c r="B590" s="16">
        <v>0.4375</v>
      </c>
      <c r="C590" s="8"/>
      <c r="D590" s="8" t="s">
        <v>560</v>
      </c>
      <c r="E590" s="8">
        <f>VLOOKUP(D590,Servants!A2:C41,3,FALSE)</f>
        <v>0</v>
      </c>
      <c r="F590" s="8" t="s">
        <v>704</v>
      </c>
      <c r="G590" s="8" t="s">
        <v>257</v>
      </c>
    </row>
    <row r="591" spans="1:7" s="9" customFormat="1" x14ac:dyDescent="0.35">
      <c r="A591" s="8" t="s">
        <v>378</v>
      </c>
      <c r="B591" s="16">
        <v>0.4375</v>
      </c>
      <c r="C591" s="8"/>
      <c r="D591" s="8" t="s">
        <v>312</v>
      </c>
      <c r="E591" s="8">
        <f>VLOOKUP(D591,Servants!A2:C41,3,FALSE)</f>
        <v>0</v>
      </c>
      <c r="F591" s="8" t="s">
        <v>98</v>
      </c>
      <c r="G591" s="8" t="str">
        <f>CONCATENATE("Body of Christ: ",Servants!C39)</f>
        <v xml:space="preserve">Body of Christ: </v>
      </c>
    </row>
    <row r="592" spans="1:7" s="9" customFormat="1" x14ac:dyDescent="0.35">
      <c r="A592" s="8" t="s">
        <v>378</v>
      </c>
      <c r="B592" s="16">
        <v>0.4548611111111111</v>
      </c>
      <c r="C592" s="8"/>
      <c r="D592" s="8" t="s">
        <v>313</v>
      </c>
      <c r="E592" s="8">
        <f>VLOOKUP(D592,Servants!A2:C41,3,FALSE)</f>
        <v>0</v>
      </c>
      <c r="F592" s="14" t="s">
        <v>660</v>
      </c>
      <c r="G592" s="8"/>
    </row>
    <row r="593" spans="1:7" s="9" customFormat="1" ht="29" x14ac:dyDescent="0.35">
      <c r="A593" s="8" t="s">
        <v>378</v>
      </c>
      <c r="B593" s="16">
        <v>0.4548611111111111</v>
      </c>
      <c r="C593" s="8"/>
      <c r="D593" s="8" t="s">
        <v>566</v>
      </c>
      <c r="E593" s="8">
        <f>VLOOKUP(D593,Servants!A2:C41,3,FALSE)</f>
        <v>0</v>
      </c>
      <c r="F593" s="8" t="s">
        <v>24</v>
      </c>
      <c r="G593" s="8"/>
    </row>
    <row r="594" spans="1:7" s="9" customFormat="1" ht="29" x14ac:dyDescent="0.35">
      <c r="A594" s="8" t="s">
        <v>378</v>
      </c>
      <c r="B594" s="16">
        <v>0.4548611111111111</v>
      </c>
      <c r="C594" s="8"/>
      <c r="D594" s="8" t="s">
        <v>560</v>
      </c>
      <c r="E594" s="8">
        <f>VLOOKUP(D594,Servants!A2:C41,3,FALSE)</f>
        <v>0</v>
      </c>
      <c r="F594" s="8" t="s">
        <v>24</v>
      </c>
      <c r="G594" s="8"/>
    </row>
    <row r="595" spans="1:7" s="9" customFormat="1" ht="58" x14ac:dyDescent="0.35">
      <c r="A595" s="8" t="s">
        <v>378</v>
      </c>
      <c r="B595" s="16">
        <v>0.4548611111111111</v>
      </c>
      <c r="C595" s="8"/>
      <c r="D595" s="8" t="s">
        <v>558</v>
      </c>
      <c r="E595" s="8">
        <f>VLOOKUP(D595,Servants!A2:C41,3,FALSE)</f>
        <v>0</v>
      </c>
      <c r="F595" s="8" t="s">
        <v>258</v>
      </c>
      <c r="G595" s="14" t="s">
        <v>915</v>
      </c>
    </row>
    <row r="596" spans="1:7" s="9" customFormat="1" ht="29" x14ac:dyDescent="0.35">
      <c r="A596" s="8" t="s">
        <v>378</v>
      </c>
      <c r="B596" s="16">
        <v>0.4548611111111111</v>
      </c>
      <c r="C596" s="8"/>
      <c r="D596" s="8" t="s">
        <v>556</v>
      </c>
      <c r="E596" s="8">
        <f>VLOOKUP(D596,Servants!A2:C41,3,FALSE)</f>
        <v>0</v>
      </c>
      <c r="F596" s="8" t="s">
        <v>259</v>
      </c>
      <c r="G596" s="8" t="s">
        <v>260</v>
      </c>
    </row>
    <row r="597" spans="1:7" s="9" customFormat="1" x14ac:dyDescent="0.35">
      <c r="A597" s="23" t="s">
        <v>378</v>
      </c>
      <c r="B597" s="16">
        <v>0.4548611111111111</v>
      </c>
      <c r="C597" s="8"/>
      <c r="D597" s="8" t="s">
        <v>553</v>
      </c>
      <c r="E597" s="8">
        <f>VLOOKUP(D597,Servants!A2:C41,3,FALSE)</f>
        <v>0</v>
      </c>
      <c r="F597" s="8" t="s">
        <v>524</v>
      </c>
      <c r="G597" s="8"/>
    </row>
    <row r="598" spans="1:7" s="9" customFormat="1" x14ac:dyDescent="0.35">
      <c r="A598" s="8" t="s">
        <v>378</v>
      </c>
      <c r="B598" s="22">
        <v>0.45833333333333331</v>
      </c>
      <c r="C598" s="23"/>
      <c r="D598" s="23" t="s">
        <v>312</v>
      </c>
      <c r="E598" s="23">
        <f>VLOOKUP(D598,Servants!A2:C41,3,FALSE)</f>
        <v>0</v>
      </c>
      <c r="F598" s="23" t="s">
        <v>82</v>
      </c>
      <c r="G598" s="23" t="str">
        <f>CONCATENATE("Body of Christ: ",Servants!C39)</f>
        <v xml:space="preserve">Body of Christ: </v>
      </c>
    </row>
    <row r="599" spans="1:7" s="9" customFormat="1" ht="29" x14ac:dyDescent="0.35">
      <c r="A599" s="8" t="s">
        <v>378</v>
      </c>
      <c r="B599" s="16">
        <v>0.45833333333333331</v>
      </c>
      <c r="C599" s="8"/>
      <c r="D599" s="8" t="s">
        <v>554</v>
      </c>
      <c r="E599" s="8">
        <f>VLOOKUP(D599,Servants!A2:C41,3,FALSE)</f>
        <v>0</v>
      </c>
      <c r="F599" s="8" t="s">
        <v>356</v>
      </c>
      <c r="G599" s="8" t="str">
        <f>CONCATENATE("Spiritual: ",Servants!C86,CHAR(10),"Servants: ",Servants!C87,", ",Servants!C88)</f>
        <v xml:space="preserve">Spiritual: 
Servants: , </v>
      </c>
    </row>
    <row r="600" spans="1:7" s="9" customFormat="1" ht="29" x14ac:dyDescent="0.35">
      <c r="A600" s="8" t="s">
        <v>378</v>
      </c>
      <c r="B600" s="16">
        <v>0.45833333333333331</v>
      </c>
      <c r="C600" s="8"/>
      <c r="D600" s="8" t="s">
        <v>552</v>
      </c>
      <c r="E600" s="8">
        <f>VLOOKUP(D600,Servants!A2:C41,3,FALSE)</f>
        <v>0</v>
      </c>
      <c r="F600" s="14" t="s">
        <v>583</v>
      </c>
      <c r="G600" s="8" t="s">
        <v>261</v>
      </c>
    </row>
    <row r="601" spans="1:7" s="9" customFormat="1" ht="29" x14ac:dyDescent="0.35">
      <c r="A601" s="8" t="s">
        <v>378</v>
      </c>
      <c r="B601" s="16">
        <v>0.45833333333333331</v>
      </c>
      <c r="C601" s="8"/>
      <c r="D601" s="8" t="s">
        <v>560</v>
      </c>
      <c r="E601" s="8">
        <f>VLOOKUP(D601,Servants!A2:C41,3,FALSE)</f>
        <v>0</v>
      </c>
      <c r="F601" s="8" t="s">
        <v>262</v>
      </c>
      <c r="G601" s="14" t="s">
        <v>927</v>
      </c>
    </row>
    <row r="602" spans="1:7" s="9" customFormat="1" ht="29" x14ac:dyDescent="0.35">
      <c r="A602" s="8" t="s">
        <v>378</v>
      </c>
      <c r="B602" s="16">
        <v>0.45833333333333331</v>
      </c>
      <c r="C602" s="8"/>
      <c r="D602" s="8" t="s">
        <v>566</v>
      </c>
      <c r="E602" s="8">
        <f>VLOOKUP(D602,Servants!A2:C41,3,FALSE)</f>
        <v>0</v>
      </c>
      <c r="F602" s="8" t="s">
        <v>263</v>
      </c>
      <c r="G602" s="14" t="s">
        <v>746</v>
      </c>
    </row>
    <row r="603" spans="1:7" s="9" customFormat="1" ht="29" x14ac:dyDescent="0.35">
      <c r="A603" s="23" t="s">
        <v>378</v>
      </c>
      <c r="B603" s="16">
        <v>0.45833333333333331</v>
      </c>
      <c r="C603" s="8"/>
      <c r="D603" s="8" t="s">
        <v>556</v>
      </c>
      <c r="E603" s="8">
        <f>VLOOKUP(D603,Servants!A2:C41,3,FALSE)</f>
        <v>0</v>
      </c>
      <c r="F603" s="8" t="s">
        <v>263</v>
      </c>
      <c r="G603" s="14" t="s">
        <v>746</v>
      </c>
    </row>
    <row r="604" spans="1:7" s="9" customFormat="1" x14ac:dyDescent="0.35">
      <c r="A604" s="23" t="s">
        <v>378</v>
      </c>
      <c r="B604" s="22">
        <v>0.46875</v>
      </c>
      <c r="C604" s="23"/>
      <c r="D604" s="23" t="s">
        <v>312</v>
      </c>
      <c r="E604" s="23">
        <f>VLOOKUP(D604,Servants!A2:C41,3,FALSE)</f>
        <v>0</v>
      </c>
      <c r="F604" s="23" t="s">
        <v>86</v>
      </c>
      <c r="G604" s="23" t="str">
        <f>CONCATENATE("Body of Christ: ",Servants!C39)</f>
        <v xml:space="preserve">Body of Christ: </v>
      </c>
    </row>
    <row r="605" spans="1:7" s="9" customFormat="1" ht="29" x14ac:dyDescent="0.35">
      <c r="A605" s="23" t="s">
        <v>378</v>
      </c>
      <c r="B605" s="22">
        <v>0.46875</v>
      </c>
      <c r="C605" s="23"/>
      <c r="D605" s="23" t="s">
        <v>314</v>
      </c>
      <c r="E605" s="23">
        <f>VLOOKUP(D605,Servants!A2:C41,3,FALSE)</f>
        <v>0</v>
      </c>
      <c r="F605" s="25" t="s">
        <v>360</v>
      </c>
      <c r="G605" s="25" t="s">
        <v>939</v>
      </c>
    </row>
    <row r="606" spans="1:7" s="9" customFormat="1" x14ac:dyDescent="0.35">
      <c r="A606" s="23" t="s">
        <v>378</v>
      </c>
      <c r="B606" s="22">
        <v>0.46875</v>
      </c>
      <c r="C606" s="23"/>
      <c r="D606" s="23" t="s">
        <v>553</v>
      </c>
      <c r="E606" s="23">
        <f>VLOOKUP(D606,Servants!A2:C41,3,FALSE)</f>
        <v>0</v>
      </c>
      <c r="F606" s="23" t="s">
        <v>96</v>
      </c>
      <c r="G606" s="23" t="s">
        <v>88</v>
      </c>
    </row>
    <row r="607" spans="1:7" s="9" customFormat="1" x14ac:dyDescent="0.35">
      <c r="A607" s="23" t="s">
        <v>378</v>
      </c>
      <c r="B607" s="22">
        <v>0.46875</v>
      </c>
      <c r="C607" s="23"/>
      <c r="D607" s="23" t="s">
        <v>431</v>
      </c>
      <c r="E607" s="23">
        <f>VLOOKUP(D607,Servants!A2:C41,3,FALSE)</f>
        <v>0</v>
      </c>
      <c r="F607" s="23" t="s">
        <v>264</v>
      </c>
      <c r="G607" s="23" t="s">
        <v>90</v>
      </c>
    </row>
    <row r="608" spans="1:7" s="9" customFormat="1" x14ac:dyDescent="0.35">
      <c r="A608" s="23" t="s">
        <v>378</v>
      </c>
      <c r="B608" s="22">
        <v>0.48958333333333331</v>
      </c>
      <c r="C608" s="23"/>
      <c r="D608" s="23" t="s">
        <v>312</v>
      </c>
      <c r="E608" s="23">
        <f>VLOOKUP(D608,Servants!A2:C41,3,FALSE)</f>
        <v>0</v>
      </c>
      <c r="F608" s="25" t="s">
        <v>907</v>
      </c>
      <c r="G608" s="23" t="str">
        <f>CONCATENATE("Body of Christ: ",Servants!C39)</f>
        <v xml:space="preserve">Body of Christ: </v>
      </c>
    </row>
    <row r="609" spans="1:7" s="9" customFormat="1" x14ac:dyDescent="0.35">
      <c r="A609" s="23" t="s">
        <v>378</v>
      </c>
      <c r="B609" s="22">
        <v>0.48958333333333331</v>
      </c>
      <c r="C609" s="23"/>
      <c r="D609" s="23" t="s">
        <v>314</v>
      </c>
      <c r="E609" s="23">
        <f>VLOOKUP(D609,Servants!A2:C41,3,FALSE)</f>
        <v>0</v>
      </c>
      <c r="F609" s="23" t="s">
        <v>73</v>
      </c>
      <c r="G609" s="25" t="s">
        <v>551</v>
      </c>
    </row>
    <row r="610" spans="1:7" s="9" customFormat="1" x14ac:dyDescent="0.35">
      <c r="A610" s="23" t="s">
        <v>378</v>
      </c>
      <c r="B610" s="22">
        <v>0.48958333333333331</v>
      </c>
      <c r="C610" s="23"/>
      <c r="D610" s="23" t="s">
        <v>313</v>
      </c>
      <c r="E610" s="23">
        <f>VLOOKUP(D610,Servants!A2:C41,3,FALSE)</f>
        <v>0</v>
      </c>
      <c r="F610" s="23" t="s">
        <v>368</v>
      </c>
      <c r="G610" s="25" t="s">
        <v>792</v>
      </c>
    </row>
    <row r="611" spans="1:7" s="9" customFormat="1" ht="29" x14ac:dyDescent="0.35">
      <c r="A611" s="23" t="s">
        <v>378</v>
      </c>
      <c r="B611" s="22">
        <v>0.48958333333333331</v>
      </c>
      <c r="C611" s="23"/>
      <c r="D611" s="23" t="s">
        <v>566</v>
      </c>
      <c r="E611" s="23">
        <f>VLOOKUP(D611,Servants!A2:C41,3,FALSE)</f>
        <v>0</v>
      </c>
      <c r="F611" s="23" t="s">
        <v>368</v>
      </c>
      <c r="G611" s="25" t="s">
        <v>792</v>
      </c>
    </row>
    <row r="612" spans="1:7" s="9" customFormat="1" ht="29" x14ac:dyDescent="0.35">
      <c r="A612" s="23" t="s">
        <v>378</v>
      </c>
      <c r="B612" s="22">
        <v>0.48958333333333331</v>
      </c>
      <c r="C612" s="23"/>
      <c r="D612" s="23" t="s">
        <v>558</v>
      </c>
      <c r="E612" s="23">
        <f>VLOOKUP(D612,Servants!A2:C41,3,FALSE)</f>
        <v>0</v>
      </c>
      <c r="F612" s="23" t="s">
        <v>58</v>
      </c>
      <c r="G612" s="23" t="str">
        <f>CONCATENATE("Perseverance: ",Servants!C40)</f>
        <v xml:space="preserve">Perseverance: </v>
      </c>
    </row>
    <row r="613" spans="1:7" s="9" customFormat="1" ht="29" x14ac:dyDescent="0.35">
      <c r="A613" s="8" t="s">
        <v>378</v>
      </c>
      <c r="B613" s="22">
        <v>0.5</v>
      </c>
      <c r="C613" s="23"/>
      <c r="D613" s="23" t="s">
        <v>564</v>
      </c>
      <c r="E613" s="23">
        <f>VLOOKUP(D613,Servants!A2:C41,3,FALSE)</f>
        <v>0</v>
      </c>
      <c r="F613" s="23" t="s">
        <v>265</v>
      </c>
      <c r="G613" s="23" t="s">
        <v>266</v>
      </c>
    </row>
    <row r="614" spans="1:7" s="9" customFormat="1" x14ac:dyDescent="0.35">
      <c r="A614" s="8" t="s">
        <v>378</v>
      </c>
      <c r="B614" s="16">
        <v>0.5</v>
      </c>
      <c r="C614" s="8"/>
      <c r="D614" s="8" t="s">
        <v>312</v>
      </c>
      <c r="E614" s="8">
        <f>VLOOKUP(D614,Servants!A2:C41,3,FALSE)</f>
        <v>0</v>
      </c>
      <c r="F614" s="8" t="s">
        <v>98</v>
      </c>
      <c r="G614" s="8" t="str">
        <f>CONCATENATE("Perseverance: ",Servants!C40)</f>
        <v xml:space="preserve">Perseverance: </v>
      </c>
    </row>
    <row r="615" spans="1:7" s="9" customFormat="1" x14ac:dyDescent="0.35">
      <c r="A615" s="8" t="s">
        <v>378</v>
      </c>
      <c r="B615" s="16">
        <v>0.51736111111111105</v>
      </c>
      <c r="C615" s="8"/>
      <c r="D615" s="8" t="s">
        <v>313</v>
      </c>
      <c r="E615" s="8">
        <f>VLOOKUP(D615,Servants!A2:C41,3,FALSE)</f>
        <v>0</v>
      </c>
      <c r="F615" s="8" t="s">
        <v>267</v>
      </c>
      <c r="G615" s="14" t="s">
        <v>793</v>
      </c>
    </row>
    <row r="616" spans="1:7" s="9" customFormat="1" x14ac:dyDescent="0.35">
      <c r="A616" s="8" t="s">
        <v>378</v>
      </c>
      <c r="B616" s="16">
        <v>0.52083333333333337</v>
      </c>
      <c r="C616" s="8"/>
      <c r="D616" s="8" t="s">
        <v>313</v>
      </c>
      <c r="E616" s="8">
        <f>VLOOKUP(D616,Servants!A2:C41,3,FALSE)</f>
        <v>0</v>
      </c>
      <c r="F616" s="14" t="s">
        <v>649</v>
      </c>
      <c r="G616" s="14" t="s">
        <v>674</v>
      </c>
    </row>
    <row r="617" spans="1:7" s="9" customFormat="1" ht="29" x14ac:dyDescent="0.35">
      <c r="A617" s="8" t="s">
        <v>378</v>
      </c>
      <c r="B617" s="16">
        <v>0.52083333333333337</v>
      </c>
      <c r="C617" s="8"/>
      <c r="D617" s="8" t="s">
        <v>560</v>
      </c>
      <c r="E617" s="8">
        <f>VLOOKUP(D617,Servants!A2:C41,3,FALSE)</f>
        <v>0</v>
      </c>
      <c r="F617" s="8" t="s">
        <v>268</v>
      </c>
      <c r="G617" s="14" t="s">
        <v>269</v>
      </c>
    </row>
    <row r="618" spans="1:7" s="9" customFormat="1" ht="43.5" x14ac:dyDescent="0.35">
      <c r="A618" s="23" t="s">
        <v>378</v>
      </c>
      <c r="B618" s="16">
        <v>0.52083333333333337</v>
      </c>
      <c r="C618" s="8"/>
      <c r="D618" s="8" t="s">
        <v>572</v>
      </c>
      <c r="E618" s="8" t="str">
        <f>CONCATENATE(Servants!C18,", ",Servants!C19)</f>
        <v xml:space="preserve">, </v>
      </c>
      <c r="F618" s="14" t="s">
        <v>680</v>
      </c>
      <c r="G618" s="8" t="s">
        <v>270</v>
      </c>
    </row>
    <row r="619" spans="1:7" s="9" customFormat="1" ht="29" x14ac:dyDescent="0.35">
      <c r="A619" s="23" t="s">
        <v>378</v>
      </c>
      <c r="B619" s="22">
        <v>0.52083333333333337</v>
      </c>
      <c r="C619" s="23"/>
      <c r="D619" s="23" t="s">
        <v>557</v>
      </c>
      <c r="E619" s="23">
        <f>VLOOKUP(D619,Servants!A2:C41,3,FALSE)</f>
        <v>0</v>
      </c>
      <c r="F619" s="25" t="s">
        <v>680</v>
      </c>
      <c r="G619" s="23" t="s">
        <v>270</v>
      </c>
    </row>
    <row r="620" spans="1:7" s="9" customFormat="1" x14ac:dyDescent="0.35">
      <c r="A620" s="23" t="s">
        <v>378</v>
      </c>
      <c r="B620" s="22">
        <v>0.52083333333333337</v>
      </c>
      <c r="C620" s="23"/>
      <c r="D620" s="23" t="s">
        <v>312</v>
      </c>
      <c r="E620" s="23">
        <f>VLOOKUP(D620,Servants!A2:C41,3,FALSE)</f>
        <v>0</v>
      </c>
      <c r="F620" s="23" t="s">
        <v>82</v>
      </c>
      <c r="G620" s="23" t="str">
        <f>CONCATENATE("Perseverance: ",Servants!C40)</f>
        <v xml:space="preserve">Perseverance: </v>
      </c>
    </row>
    <row r="621" spans="1:7" s="9" customFormat="1" ht="29" x14ac:dyDescent="0.35">
      <c r="A621" s="23" t="s">
        <v>378</v>
      </c>
      <c r="B621" s="22">
        <v>0.52083333333333337</v>
      </c>
      <c r="C621" s="23"/>
      <c r="D621" s="23" t="s">
        <v>554</v>
      </c>
      <c r="E621" s="23">
        <f>VLOOKUP(D621,Servants!A2:C41,3,FALSE)</f>
        <v>0</v>
      </c>
      <c r="F621" s="23" t="s">
        <v>356</v>
      </c>
      <c r="G621" s="23" t="str">
        <f>CONCATENATE("Spiritual: ",Servants!C89,CHAR(10),"Servants: ",Servants!C90,", ",Servants!C91)</f>
        <v xml:space="preserve">Spiritual: 
Servants: , </v>
      </c>
    </row>
    <row r="622" spans="1:7" s="9" customFormat="1" x14ac:dyDescent="0.35">
      <c r="A622" s="23" t="s">
        <v>378</v>
      </c>
      <c r="B622" s="22">
        <v>0.52083333333333337</v>
      </c>
      <c r="C622" s="23"/>
      <c r="D622" s="23" t="s">
        <v>553</v>
      </c>
      <c r="E622" s="23">
        <f>VLOOKUP(D622,Servants!A2:C41,3,FALSE)</f>
        <v>0</v>
      </c>
      <c r="F622" s="23" t="s">
        <v>705</v>
      </c>
      <c r="G622" s="23"/>
    </row>
    <row r="623" spans="1:7" s="9" customFormat="1" ht="29" x14ac:dyDescent="0.35">
      <c r="A623" s="23" t="s">
        <v>378</v>
      </c>
      <c r="B623" s="22">
        <v>0.52083333333333337</v>
      </c>
      <c r="C623" s="23"/>
      <c r="D623" s="23" t="s">
        <v>552</v>
      </c>
      <c r="E623" s="23">
        <f>VLOOKUP(D623,Servants!A2:C41,3,FALSE)</f>
        <v>0</v>
      </c>
      <c r="F623" s="25" t="s">
        <v>583</v>
      </c>
      <c r="G623" s="23" t="s">
        <v>272</v>
      </c>
    </row>
    <row r="624" spans="1:7" s="9" customFormat="1" ht="29" x14ac:dyDescent="0.35">
      <c r="A624" s="23" t="s">
        <v>378</v>
      </c>
      <c r="B624" s="22">
        <v>0.52083333333333337</v>
      </c>
      <c r="C624" s="23"/>
      <c r="D624" s="23" t="s">
        <v>552</v>
      </c>
      <c r="E624" s="23">
        <f>VLOOKUP(D624,Servants!A2:C41,3,FALSE)</f>
        <v>0</v>
      </c>
      <c r="F624" s="23" t="s">
        <v>273</v>
      </c>
      <c r="G624" s="23" t="s">
        <v>274</v>
      </c>
    </row>
    <row r="625" spans="1:7" s="9" customFormat="1" x14ac:dyDescent="0.35">
      <c r="A625" s="23" t="s">
        <v>378</v>
      </c>
      <c r="B625" s="22">
        <v>0.53125</v>
      </c>
      <c r="C625" s="23"/>
      <c r="D625" s="23" t="s">
        <v>312</v>
      </c>
      <c r="E625" s="23">
        <f>VLOOKUP(D625,Servants!A2:C41,3,FALSE)</f>
        <v>0</v>
      </c>
      <c r="F625" s="23" t="s">
        <v>86</v>
      </c>
      <c r="G625" s="23" t="str">
        <f>CONCATENATE("Perseverance: ",Servants!C40)</f>
        <v xml:space="preserve">Perseverance: </v>
      </c>
    </row>
    <row r="626" spans="1:7" s="9" customFormat="1" ht="29" x14ac:dyDescent="0.35">
      <c r="A626" s="23" t="s">
        <v>378</v>
      </c>
      <c r="B626" s="22">
        <v>0.53125</v>
      </c>
      <c r="C626" s="23"/>
      <c r="D626" s="23" t="s">
        <v>314</v>
      </c>
      <c r="E626" s="23">
        <f>VLOOKUP(D626,Servants!A2:C41,3,FALSE)</f>
        <v>0</v>
      </c>
      <c r="F626" s="25" t="s">
        <v>360</v>
      </c>
      <c r="G626" s="25" t="s">
        <v>939</v>
      </c>
    </row>
    <row r="627" spans="1:7" s="9" customFormat="1" x14ac:dyDescent="0.35">
      <c r="A627" s="23" t="s">
        <v>378</v>
      </c>
      <c r="B627" s="22">
        <v>0.53125</v>
      </c>
      <c r="C627" s="23"/>
      <c r="D627" s="23" t="s">
        <v>553</v>
      </c>
      <c r="E627" s="23">
        <f>VLOOKUP(D627,Servants!A2:C41,3,FALSE)</f>
        <v>0</v>
      </c>
      <c r="F627" s="23" t="s">
        <v>102</v>
      </c>
      <c r="G627" s="23" t="s">
        <v>88</v>
      </c>
    </row>
    <row r="628" spans="1:7" s="9" customFormat="1" ht="29" x14ac:dyDescent="0.35">
      <c r="A628" s="8" t="s">
        <v>378</v>
      </c>
      <c r="B628" s="22">
        <v>0.53125</v>
      </c>
      <c r="C628" s="23"/>
      <c r="D628" s="23" t="s">
        <v>271</v>
      </c>
      <c r="E628" s="23">
        <f>VLOOKUP(D628,Servants!A2:C41,3,FALSE)</f>
        <v>0</v>
      </c>
      <c r="F628" s="23" t="s">
        <v>275</v>
      </c>
      <c r="G628" s="23" t="s">
        <v>90</v>
      </c>
    </row>
    <row r="629" spans="1:7" s="9" customFormat="1" ht="29" x14ac:dyDescent="0.35">
      <c r="A629" s="8" t="s">
        <v>378</v>
      </c>
      <c r="B629" s="16">
        <v>0.53125</v>
      </c>
      <c r="C629" s="8"/>
      <c r="D629" s="8" t="s">
        <v>558</v>
      </c>
      <c r="E629" s="8">
        <f>VLOOKUP(D629,Servants!A2:C41,3,FALSE)</f>
        <v>0</v>
      </c>
      <c r="F629" s="8" t="s">
        <v>58</v>
      </c>
      <c r="G629" s="8" t="str">
        <f>CONCATENATE("Fourth Day: ",Servants!C41)</f>
        <v xml:space="preserve">Fourth Day: </v>
      </c>
    </row>
    <row r="630" spans="1:7" s="9" customFormat="1" ht="43.5" x14ac:dyDescent="0.35">
      <c r="A630" s="8" t="s">
        <v>378</v>
      </c>
      <c r="B630" s="16">
        <v>0.53125</v>
      </c>
      <c r="C630" s="8"/>
      <c r="D630" s="8" t="s">
        <v>558</v>
      </c>
      <c r="E630" s="8">
        <f>VLOOKUP(D630,Servants!A2:C41,3,FALSE)</f>
        <v>0</v>
      </c>
      <c r="F630" s="8" t="s">
        <v>276</v>
      </c>
      <c r="G630" s="14" t="s">
        <v>735</v>
      </c>
    </row>
    <row r="631" spans="1:7" s="9" customFormat="1" x14ac:dyDescent="0.35">
      <c r="A631" s="23" t="s">
        <v>378</v>
      </c>
      <c r="B631" s="16">
        <v>0.55208333333333337</v>
      </c>
      <c r="C631" s="8"/>
      <c r="D631" s="8" t="s">
        <v>312</v>
      </c>
      <c r="E631" s="8">
        <f>VLOOKUP(D631,Servants!A2:C41,3,FALSE)</f>
        <v>0</v>
      </c>
      <c r="F631" s="14" t="s">
        <v>907</v>
      </c>
      <c r="G631" s="8" t="str">
        <f>CONCATENATE("Perseverance: ",Servants!C40)</f>
        <v xml:space="preserve">Perseverance: </v>
      </c>
    </row>
    <row r="632" spans="1:7" s="9" customFormat="1" x14ac:dyDescent="0.35">
      <c r="A632" s="23" t="s">
        <v>378</v>
      </c>
      <c r="B632" s="22">
        <v>0.55208333333333337</v>
      </c>
      <c r="C632" s="23"/>
      <c r="D632" s="23" t="s">
        <v>312</v>
      </c>
      <c r="E632" s="23">
        <f>VLOOKUP(D632,Servants!A2:C41,3,FALSE)</f>
        <v>0</v>
      </c>
      <c r="F632" s="23" t="s">
        <v>98</v>
      </c>
      <c r="G632" s="23" t="str">
        <f>CONCATENATE("Fourth day: ",Servants!C41)</f>
        <v xml:space="preserve">Fourth day: </v>
      </c>
    </row>
    <row r="633" spans="1:7" s="9" customFormat="1" ht="72.5" x14ac:dyDescent="0.35">
      <c r="A633" s="23" t="s">
        <v>378</v>
      </c>
      <c r="B633" s="22">
        <v>0.55208333333333337</v>
      </c>
      <c r="C633" s="23"/>
      <c r="D633" s="23" t="s">
        <v>314</v>
      </c>
      <c r="E633" s="23">
        <f>VLOOKUP(D633,Servants!A2:C41,3,FALSE)</f>
        <v>0</v>
      </c>
      <c r="F633" s="25" t="s">
        <v>845</v>
      </c>
      <c r="G633" s="23" t="s">
        <v>831</v>
      </c>
    </row>
    <row r="634" spans="1:7" s="9" customFormat="1" x14ac:dyDescent="0.35">
      <c r="A634" s="23" t="s">
        <v>378</v>
      </c>
      <c r="B634" s="22">
        <v>0.5625</v>
      </c>
      <c r="C634" s="23"/>
      <c r="D634" s="23" t="s">
        <v>312</v>
      </c>
      <c r="E634" s="23">
        <f>VLOOKUP(D634,Servants!A2:C41,3,FALSE)</f>
        <v>0</v>
      </c>
      <c r="F634" s="23" t="s">
        <v>82</v>
      </c>
      <c r="G634" s="23" t="str">
        <f>CONCATENATE("Fourth Day: ",Servants!C41)</f>
        <v xml:space="preserve">Fourth Day: </v>
      </c>
    </row>
    <row r="635" spans="1:7" s="9" customFormat="1" ht="29" x14ac:dyDescent="0.35">
      <c r="A635" s="23" t="s">
        <v>378</v>
      </c>
      <c r="B635" s="22">
        <v>0.5625</v>
      </c>
      <c r="C635" s="23"/>
      <c r="D635" s="23" t="s">
        <v>554</v>
      </c>
      <c r="E635" s="23">
        <f>VLOOKUP(D635,Servants!A2:C41,3,FALSE)</f>
        <v>0</v>
      </c>
      <c r="F635" s="23" t="s">
        <v>356</v>
      </c>
      <c r="G635" s="23" t="str">
        <f>CONCATENATE("Spiritual: ",Servants!C92,CHAR(10),"Servants: ",Servants!C93,", ",Servants!C94)</f>
        <v xml:space="preserve">Spiritual: 
Servants: , </v>
      </c>
    </row>
    <row r="636" spans="1:7" s="9" customFormat="1" ht="29" x14ac:dyDescent="0.35">
      <c r="A636" s="23" t="s">
        <v>378</v>
      </c>
      <c r="B636" s="22">
        <v>0.56597222222222221</v>
      </c>
      <c r="C636" s="23"/>
      <c r="D636" s="23" t="s">
        <v>552</v>
      </c>
      <c r="E636" s="23">
        <f>VLOOKUP(D636,Servants!A2:C41,3,FALSE)</f>
        <v>0</v>
      </c>
      <c r="F636" s="23" t="s">
        <v>277</v>
      </c>
      <c r="G636" s="23" t="s">
        <v>569</v>
      </c>
    </row>
    <row r="637" spans="1:7" s="9" customFormat="1" ht="43.5" x14ac:dyDescent="0.35">
      <c r="A637" s="23" t="s">
        <v>378</v>
      </c>
      <c r="B637" s="22">
        <v>0.56597222222222221</v>
      </c>
      <c r="C637" s="23"/>
      <c r="D637" s="23" t="s">
        <v>314</v>
      </c>
      <c r="E637" s="23">
        <f>VLOOKUP(D637,Servants!A2:C41,3,FALSE)</f>
        <v>0</v>
      </c>
      <c r="F637" s="25" t="s">
        <v>846</v>
      </c>
      <c r="G637" s="23" t="s">
        <v>569</v>
      </c>
    </row>
    <row r="638" spans="1:7" s="9" customFormat="1" ht="29" x14ac:dyDescent="0.35">
      <c r="A638" s="23" t="s">
        <v>378</v>
      </c>
      <c r="B638" s="22">
        <v>0.56597222222222221</v>
      </c>
      <c r="C638" s="23"/>
      <c r="D638" s="23" t="s">
        <v>566</v>
      </c>
      <c r="E638" s="23">
        <f>VLOOKUP(D638,Servants!A2:C41,3,FALSE)</f>
        <v>0</v>
      </c>
      <c r="F638" s="23" t="s">
        <v>555</v>
      </c>
      <c r="G638" s="23" t="s">
        <v>278</v>
      </c>
    </row>
    <row r="639" spans="1:7" s="9" customFormat="1" ht="29" x14ac:dyDescent="0.35">
      <c r="A639" s="8" t="s">
        <v>378</v>
      </c>
      <c r="B639" s="22">
        <v>0.56597222222222221</v>
      </c>
      <c r="C639" s="23"/>
      <c r="D639" s="23" t="s">
        <v>314</v>
      </c>
      <c r="E639" s="23">
        <f>VLOOKUP(D639,Servants!A2:C41,3,FALSE)</f>
        <v>0</v>
      </c>
      <c r="F639" s="25" t="s">
        <v>873</v>
      </c>
      <c r="G639" s="23" t="s">
        <v>279</v>
      </c>
    </row>
    <row r="640" spans="1:7" s="9" customFormat="1" ht="29" x14ac:dyDescent="0.35">
      <c r="A640" s="8" t="s">
        <v>378</v>
      </c>
      <c r="B640" s="16">
        <v>0.56597222222222221</v>
      </c>
      <c r="C640" s="8"/>
      <c r="D640" s="8" t="s">
        <v>556</v>
      </c>
      <c r="E640" s="8">
        <f>VLOOKUP(D640,Servants!A2:C41,3,FALSE)</f>
        <v>0</v>
      </c>
      <c r="F640" s="8" t="s">
        <v>280</v>
      </c>
      <c r="G640" s="8" t="s">
        <v>448</v>
      </c>
    </row>
    <row r="641" spans="1:7" s="9" customFormat="1" x14ac:dyDescent="0.35">
      <c r="A641" s="8" t="s">
        <v>378</v>
      </c>
      <c r="B641" s="16">
        <v>0.56597222222222221</v>
      </c>
      <c r="C641" s="8"/>
      <c r="D641" s="8" t="s">
        <v>553</v>
      </c>
      <c r="E641" s="8">
        <f>VLOOKUP(D641,Servants!A2:C41,3,FALSE)</f>
        <v>0</v>
      </c>
      <c r="F641" s="8" t="s">
        <v>253</v>
      </c>
      <c r="G641" s="8"/>
    </row>
    <row r="642" spans="1:7" s="9" customFormat="1" ht="29" x14ac:dyDescent="0.35">
      <c r="A642" s="23" t="s">
        <v>378</v>
      </c>
      <c r="B642" s="16">
        <v>0.56597222222222221</v>
      </c>
      <c r="C642" s="8"/>
      <c r="D642" s="8" t="s">
        <v>552</v>
      </c>
      <c r="E642" s="8">
        <f>VLOOKUP(D642,Servants!A2:C41,3,FALSE)</f>
        <v>0</v>
      </c>
      <c r="F642" s="8" t="s">
        <v>525</v>
      </c>
      <c r="G642" s="8" t="s">
        <v>447</v>
      </c>
    </row>
    <row r="643" spans="1:7" s="9" customFormat="1" x14ac:dyDescent="0.35">
      <c r="A643" s="23" t="s">
        <v>378</v>
      </c>
      <c r="B643" s="22">
        <v>0.57291666666666663</v>
      </c>
      <c r="C643" s="23"/>
      <c r="D643" s="23" t="s">
        <v>312</v>
      </c>
      <c r="E643" s="23">
        <f>VLOOKUP(D643,Servants!A2:C41,3,FALSE)</f>
        <v>0</v>
      </c>
      <c r="F643" s="23" t="s">
        <v>86</v>
      </c>
      <c r="G643" s="23" t="str">
        <f>CONCATENATE("Fourth Day: ",Servants!C41)</f>
        <v xml:space="preserve">Fourth Day: </v>
      </c>
    </row>
    <row r="644" spans="1:7" s="9" customFormat="1" ht="43.5" x14ac:dyDescent="0.35">
      <c r="A644" s="23" t="s">
        <v>378</v>
      </c>
      <c r="B644" s="22">
        <v>0.57291666666666663</v>
      </c>
      <c r="C644" s="23"/>
      <c r="D644" s="23" t="s">
        <v>314</v>
      </c>
      <c r="E644" s="23">
        <f>VLOOKUP(D644,Servants!A2:C41,3,FALSE)</f>
        <v>0</v>
      </c>
      <c r="F644" s="25" t="s">
        <v>811</v>
      </c>
      <c r="G644" s="25" t="s">
        <v>939</v>
      </c>
    </row>
    <row r="645" spans="1:7" s="9" customFormat="1" x14ac:dyDescent="0.35">
      <c r="A645" s="23" t="s">
        <v>378</v>
      </c>
      <c r="B645" s="22">
        <v>0.57291666666666663</v>
      </c>
      <c r="C645" s="23"/>
      <c r="D645" s="23" t="s">
        <v>553</v>
      </c>
      <c r="E645" s="23">
        <f>VLOOKUP(D645,Servants!A2:C41,3,FALSE)</f>
        <v>0</v>
      </c>
      <c r="F645" s="25" t="s">
        <v>102</v>
      </c>
      <c r="G645" s="23" t="s">
        <v>88</v>
      </c>
    </row>
    <row r="646" spans="1:7" s="9" customFormat="1" x14ac:dyDescent="0.35">
      <c r="A646" s="23" t="s">
        <v>378</v>
      </c>
      <c r="B646" s="22">
        <v>0.57291666666666663</v>
      </c>
      <c r="C646" s="23"/>
      <c r="D646" s="23" t="s">
        <v>434</v>
      </c>
      <c r="E646" s="23">
        <f>VLOOKUP(D646,Servants!A2:C41,3,FALSE)</f>
        <v>0</v>
      </c>
      <c r="F646" s="23" t="s">
        <v>281</v>
      </c>
      <c r="G646" s="23" t="s">
        <v>90</v>
      </c>
    </row>
    <row r="647" spans="1:7" s="9" customFormat="1" ht="29" x14ac:dyDescent="0.35">
      <c r="A647" s="23" t="s">
        <v>378</v>
      </c>
      <c r="B647" s="22">
        <v>0.58333333333333337</v>
      </c>
      <c r="C647" s="23"/>
      <c r="D647" s="23" t="s">
        <v>554</v>
      </c>
      <c r="E647" s="23">
        <f>VLOOKUP(D647,Servants!A2:C41,3,FALSE)</f>
        <v>0</v>
      </c>
      <c r="F647" s="25" t="s">
        <v>851</v>
      </c>
      <c r="G647" s="25" t="s">
        <v>794</v>
      </c>
    </row>
    <row r="648" spans="1:7" s="9" customFormat="1" ht="43.5" x14ac:dyDescent="0.35">
      <c r="A648" s="23" t="s">
        <v>378</v>
      </c>
      <c r="B648" s="22">
        <v>0.58333333333333337</v>
      </c>
      <c r="C648" s="23"/>
      <c r="D648" s="23" t="s">
        <v>566</v>
      </c>
      <c r="E648" s="23">
        <f>VLOOKUP(D648,Servants!A2:C41,3,FALSE)</f>
        <v>0</v>
      </c>
      <c r="F648" s="25" t="s">
        <v>944</v>
      </c>
      <c r="G648" s="25" t="s">
        <v>964</v>
      </c>
    </row>
    <row r="649" spans="1:7" s="9" customFormat="1" x14ac:dyDescent="0.35">
      <c r="A649" s="23" t="s">
        <v>378</v>
      </c>
      <c r="B649" s="22">
        <v>0.59375</v>
      </c>
      <c r="C649" s="23"/>
      <c r="D649" s="23" t="s">
        <v>312</v>
      </c>
      <c r="E649" s="23">
        <f>VLOOKUP(D649,Servants!A2:C41,3,FALSE)</f>
        <v>0</v>
      </c>
      <c r="F649" s="25" t="s">
        <v>907</v>
      </c>
      <c r="G649" s="23" t="str">
        <f>CONCATENATE("Fourth Day: ",Servants!C41)</f>
        <v xml:space="preserve">Fourth Day: </v>
      </c>
    </row>
    <row r="650" spans="1:7" s="9" customFormat="1" ht="29" x14ac:dyDescent="0.35">
      <c r="A650" s="8" t="s">
        <v>378</v>
      </c>
      <c r="B650" s="22">
        <v>0.59375</v>
      </c>
      <c r="C650" s="23"/>
      <c r="D650" s="23" t="s">
        <v>314</v>
      </c>
      <c r="E650" s="23">
        <f>VLOOKUP(D650,Servants!A2:C41,3,FALSE)</f>
        <v>0</v>
      </c>
      <c r="F650" s="25" t="s">
        <v>847</v>
      </c>
      <c r="G650" s="25" t="s">
        <v>551</v>
      </c>
    </row>
    <row r="651" spans="1:7" s="9" customFormat="1" ht="29" x14ac:dyDescent="0.35">
      <c r="A651" s="8" t="s">
        <v>378</v>
      </c>
      <c r="B651" s="16">
        <v>0.59375</v>
      </c>
      <c r="C651" s="8"/>
      <c r="D651" s="8" t="s">
        <v>552</v>
      </c>
      <c r="E651" s="8">
        <f>VLOOKUP(D651,Servants!A2:C41,3,FALSE)</f>
        <v>0</v>
      </c>
      <c r="F651" s="8" t="s">
        <v>282</v>
      </c>
      <c r="G651" s="8" t="s">
        <v>309</v>
      </c>
    </row>
    <row r="652" spans="1:7" s="9" customFormat="1" x14ac:dyDescent="0.35">
      <c r="A652" s="14" t="s">
        <v>378</v>
      </c>
      <c r="B652" s="16">
        <v>0.59375</v>
      </c>
      <c r="C652" s="8"/>
      <c r="D652" s="8" t="s">
        <v>314</v>
      </c>
      <c r="E652" s="8">
        <f>VLOOKUP(D652,Servants!A2:C41,3,FALSE)</f>
        <v>0</v>
      </c>
      <c r="F652" s="8" t="s">
        <v>282</v>
      </c>
      <c r="G652" s="8" t="s">
        <v>309</v>
      </c>
    </row>
    <row r="653" spans="1:7" s="9" customFormat="1" ht="87" x14ac:dyDescent="0.35">
      <c r="A653" s="23" t="s">
        <v>378</v>
      </c>
      <c r="B653" s="16">
        <v>0.59375</v>
      </c>
      <c r="C653" s="8"/>
      <c r="D653" s="14" t="s">
        <v>558</v>
      </c>
      <c r="E653" s="8">
        <f>VLOOKUP(D653,Servants!A2:C41,3,FALSE)</f>
        <v>0</v>
      </c>
      <c r="F653" s="14" t="s">
        <v>697</v>
      </c>
      <c r="G653" s="14" t="s">
        <v>736</v>
      </c>
    </row>
    <row r="654" spans="1:7" s="9" customFormat="1" ht="43.5" x14ac:dyDescent="0.35">
      <c r="A654" s="25" t="s">
        <v>378</v>
      </c>
      <c r="B654" s="16">
        <v>0.59375</v>
      </c>
      <c r="C654" s="8"/>
      <c r="D654" s="14" t="s">
        <v>955</v>
      </c>
      <c r="E654" s="8" t="str">
        <f>CONCATENATE(Servants!C2,",",Servants!C7,",",Servants!C14)</f>
        <v>,,</v>
      </c>
      <c r="F654" s="25" t="s">
        <v>852</v>
      </c>
      <c r="G654" s="25" t="s">
        <v>853</v>
      </c>
    </row>
    <row r="655" spans="1:7" s="9" customFormat="1" ht="58" x14ac:dyDescent="0.35">
      <c r="A655" s="8" t="s">
        <v>378</v>
      </c>
      <c r="B655" s="22">
        <v>0.60416666666666663</v>
      </c>
      <c r="C655" s="23"/>
      <c r="D655" s="25" t="s">
        <v>311</v>
      </c>
      <c r="E655" s="23">
        <f>VLOOKUP(D655,Servants!A2:C41,3,FALSE)</f>
        <v>0</v>
      </c>
      <c r="F655" s="23" t="s">
        <v>283</v>
      </c>
      <c r="G655" s="25" t="s">
        <v>963</v>
      </c>
    </row>
    <row r="656" spans="1:7" s="9" customFormat="1" ht="58" x14ac:dyDescent="0.35">
      <c r="A656" s="23" t="s">
        <v>378</v>
      </c>
      <c r="B656" s="16">
        <v>0.60416666666666663</v>
      </c>
      <c r="C656" s="8"/>
      <c r="D656" s="8" t="s">
        <v>311</v>
      </c>
      <c r="E656" s="8">
        <f>VLOOKUP(D656,Servants!A2:C41,3,FALSE)</f>
        <v>0</v>
      </c>
      <c r="F656" s="14" t="s">
        <v>698</v>
      </c>
      <c r="G656" s="14" t="s">
        <v>699</v>
      </c>
    </row>
    <row r="657" spans="1:7" s="9" customFormat="1" ht="43.5" x14ac:dyDescent="0.35">
      <c r="A657" s="8" t="s">
        <v>378</v>
      </c>
      <c r="B657" s="22">
        <v>0.60416666666666663</v>
      </c>
      <c r="C657" s="23"/>
      <c r="D657" s="23" t="s">
        <v>554</v>
      </c>
      <c r="E657" s="23">
        <f>VLOOKUP(D657,Servants!A2:C41,3,FALSE)</f>
        <v>0</v>
      </c>
      <c r="F657" s="25" t="s">
        <v>960</v>
      </c>
      <c r="G657" s="25" t="s">
        <v>961</v>
      </c>
    </row>
    <row r="658" spans="1:7" s="11" customFormat="1" ht="29" x14ac:dyDescent="0.35">
      <c r="A658" s="8" t="s">
        <v>378</v>
      </c>
      <c r="B658" s="16">
        <v>0.60416666666666663</v>
      </c>
      <c r="C658" s="8"/>
      <c r="D658" s="6" t="s">
        <v>558</v>
      </c>
      <c r="E658" s="8">
        <f>VLOOKUP(D658,Servants!A2:C41,3,FALSE)</f>
        <v>0</v>
      </c>
      <c r="F658" s="12" t="s">
        <v>747</v>
      </c>
      <c r="G658" s="12" t="s">
        <v>748</v>
      </c>
    </row>
    <row r="659" spans="1:7" s="11" customFormat="1" x14ac:dyDescent="0.35">
      <c r="A659" s="8" t="s">
        <v>378</v>
      </c>
      <c r="B659" s="16">
        <v>0.61458333333333337</v>
      </c>
      <c r="C659" s="8"/>
      <c r="D659" s="6" t="s">
        <v>314</v>
      </c>
      <c r="E659" s="8">
        <f>VLOOKUP(D659,Servants!A2:C41,3,FALSE)</f>
        <v>0</v>
      </c>
      <c r="F659" s="6" t="s">
        <v>251</v>
      </c>
      <c r="G659" s="12" t="s">
        <v>609</v>
      </c>
    </row>
    <row r="660" spans="1:7" s="11" customFormat="1" ht="14.5" customHeight="1" x14ac:dyDescent="0.35">
      <c r="A660" s="56"/>
      <c r="B660" s="38"/>
      <c r="C660" s="38"/>
      <c r="D660" s="38"/>
      <c r="E660" s="38"/>
      <c r="F660" s="54" t="s">
        <v>491</v>
      </c>
      <c r="G660" s="39"/>
    </row>
    <row r="661" spans="1:7" s="11" customFormat="1" ht="29" x14ac:dyDescent="0.35">
      <c r="A661" s="23" t="s">
        <v>378</v>
      </c>
      <c r="B661" s="16">
        <v>0.625</v>
      </c>
      <c r="C661" s="8"/>
      <c r="D661" s="6" t="s">
        <v>558</v>
      </c>
      <c r="E661" s="8">
        <f>VLOOKUP(D661,Servants!A2:C41,3,FALSE)</f>
        <v>0</v>
      </c>
      <c r="F661" s="12" t="s">
        <v>956</v>
      </c>
      <c r="G661" s="12" t="s">
        <v>610</v>
      </c>
    </row>
    <row r="662" spans="1:7" s="11" customFormat="1" x14ac:dyDescent="0.35">
      <c r="A662" s="23" t="s">
        <v>378</v>
      </c>
      <c r="B662" s="22">
        <v>0.625</v>
      </c>
      <c r="C662" s="23"/>
      <c r="D662" s="25" t="s">
        <v>530</v>
      </c>
      <c r="E662" s="23">
        <f>VLOOKUP(D662,Servants!A2:C41,3,FALSE)</f>
        <v>0</v>
      </c>
      <c r="F662" s="24" t="s">
        <v>957</v>
      </c>
      <c r="G662" s="43" t="s">
        <v>630</v>
      </c>
    </row>
    <row r="663" spans="1:7" s="11" customFormat="1" ht="29" x14ac:dyDescent="0.35">
      <c r="A663" s="23" t="s">
        <v>378</v>
      </c>
      <c r="B663" s="22">
        <v>0.625</v>
      </c>
      <c r="C663" s="23"/>
      <c r="D663" s="21" t="s">
        <v>314</v>
      </c>
      <c r="E663" s="23">
        <f>VLOOKUP(D663,Servants!A2:C41,3,FALSE)</f>
        <v>0</v>
      </c>
      <c r="F663" s="21" t="s">
        <v>284</v>
      </c>
      <c r="G663" s="21"/>
    </row>
    <row r="664" spans="1:7" s="11" customFormat="1" ht="29" x14ac:dyDescent="0.35">
      <c r="A664" s="23" t="s">
        <v>378</v>
      </c>
      <c r="B664" s="22">
        <v>0.625</v>
      </c>
      <c r="C664" s="23"/>
      <c r="D664" s="21" t="s">
        <v>313</v>
      </c>
      <c r="E664" s="23">
        <f>VLOOKUP(D664,Servants!A2:C41,3,FALSE)</f>
        <v>0</v>
      </c>
      <c r="F664" s="21" t="s">
        <v>284</v>
      </c>
      <c r="G664" s="21"/>
    </row>
    <row r="665" spans="1:7" s="11" customFormat="1" ht="29" x14ac:dyDescent="0.35">
      <c r="A665" s="8" t="s">
        <v>378</v>
      </c>
      <c r="B665" s="22">
        <v>0.625</v>
      </c>
      <c r="C665" s="23"/>
      <c r="D665" s="21" t="s">
        <v>312</v>
      </c>
      <c r="E665" s="23">
        <f>VLOOKUP(D665,Servants!A2:C41,3,FALSE)</f>
        <v>0</v>
      </c>
      <c r="F665" s="21" t="s">
        <v>284</v>
      </c>
      <c r="G665" s="21"/>
    </row>
    <row r="666" spans="1:7" s="11" customFormat="1" ht="29" x14ac:dyDescent="0.35">
      <c r="A666" s="8" t="s">
        <v>378</v>
      </c>
      <c r="B666" s="16">
        <v>0.625</v>
      </c>
      <c r="C666" s="8"/>
      <c r="D666" s="6" t="s">
        <v>552</v>
      </c>
      <c r="E666" s="8">
        <f>VLOOKUP(D666,Servants!A2:C41,3,FALSE)</f>
        <v>0</v>
      </c>
      <c r="F666" s="6" t="s">
        <v>284</v>
      </c>
      <c r="G666" s="6"/>
    </row>
    <row r="667" spans="1:7" s="11" customFormat="1" ht="29" x14ac:dyDescent="0.35">
      <c r="A667" s="8" t="s">
        <v>378</v>
      </c>
      <c r="B667" s="16">
        <v>0.625</v>
      </c>
      <c r="C667" s="8"/>
      <c r="D667" s="6" t="s">
        <v>553</v>
      </c>
      <c r="E667" s="8">
        <f>VLOOKUP(D667,Servants!A2:C41,3,FALSE)</f>
        <v>0</v>
      </c>
      <c r="F667" s="6" t="s">
        <v>284</v>
      </c>
      <c r="G667" s="6"/>
    </row>
    <row r="668" spans="1:7" s="11" customFormat="1" ht="29" x14ac:dyDescent="0.35">
      <c r="A668" s="8" t="s">
        <v>378</v>
      </c>
      <c r="B668" s="16">
        <v>0.625</v>
      </c>
      <c r="C668" s="8"/>
      <c r="D668" s="6" t="s">
        <v>565</v>
      </c>
      <c r="E668" s="8">
        <f>VLOOKUP(D668,Servants!A2:C41,3,FALSE)</f>
        <v>0</v>
      </c>
      <c r="F668" s="6" t="s">
        <v>284</v>
      </c>
      <c r="G668" s="6"/>
    </row>
    <row r="669" spans="1:7" s="11" customFormat="1" x14ac:dyDescent="0.35">
      <c r="A669" s="8" t="s">
        <v>378</v>
      </c>
      <c r="B669" s="16">
        <v>0.625</v>
      </c>
      <c r="C669" s="8"/>
      <c r="D669" s="6" t="s">
        <v>553</v>
      </c>
      <c r="E669" s="8">
        <f>VLOOKUP(D669,Servants!A2:C41,3,FALSE)</f>
        <v>0</v>
      </c>
      <c r="F669" s="6" t="s">
        <v>570</v>
      </c>
      <c r="G669" s="12" t="s">
        <v>854</v>
      </c>
    </row>
    <row r="670" spans="1:7" s="11" customFormat="1" x14ac:dyDescent="0.35">
      <c r="A670" s="8" t="s">
        <v>378</v>
      </c>
      <c r="B670" s="16">
        <v>0.625</v>
      </c>
      <c r="C670" s="8"/>
      <c r="D670" s="6" t="s">
        <v>285</v>
      </c>
      <c r="E670" s="8" t="s">
        <v>285</v>
      </c>
      <c r="F670" s="6" t="s">
        <v>286</v>
      </c>
      <c r="G670" s="6"/>
    </row>
    <row r="671" spans="1:7" s="11" customFormat="1" ht="29" x14ac:dyDescent="0.35">
      <c r="A671" s="8" t="s">
        <v>378</v>
      </c>
      <c r="B671" s="16">
        <v>0.625</v>
      </c>
      <c r="C671" s="8"/>
      <c r="D671" s="6" t="s">
        <v>552</v>
      </c>
      <c r="E671" s="8">
        <f>VLOOKUP(D671,Servants!A2:C41,3,FALSE)</f>
        <v>0</v>
      </c>
      <c r="F671" s="6" t="s">
        <v>287</v>
      </c>
      <c r="G671" s="6" t="s">
        <v>288</v>
      </c>
    </row>
    <row r="672" spans="1:7" s="11" customFormat="1" x14ac:dyDescent="0.35">
      <c r="A672" s="8" t="s">
        <v>378</v>
      </c>
      <c r="B672" s="16">
        <v>0.625</v>
      </c>
      <c r="C672" s="8"/>
      <c r="D672" s="6" t="s">
        <v>314</v>
      </c>
      <c r="E672" s="8">
        <f>VLOOKUP(D672,Servants!A2:C41,3,FALSE)</f>
        <v>0</v>
      </c>
      <c r="F672" s="6" t="s">
        <v>287</v>
      </c>
      <c r="G672" s="6" t="s">
        <v>288</v>
      </c>
    </row>
    <row r="673" spans="1:7" s="11" customFormat="1" ht="14.5" customHeight="1" x14ac:dyDescent="0.35">
      <c r="A673" s="56"/>
      <c r="B673" s="38"/>
      <c r="C673" s="38"/>
      <c r="D673" s="38"/>
      <c r="E673" s="38"/>
      <c r="F673" s="54" t="s">
        <v>492</v>
      </c>
      <c r="G673" s="39"/>
    </row>
    <row r="674" spans="1:7" s="11" customFormat="1" ht="29" x14ac:dyDescent="0.35">
      <c r="A674" s="8" t="s">
        <v>378</v>
      </c>
      <c r="B674" s="16">
        <v>0.64583333333333337</v>
      </c>
      <c r="C674" s="8"/>
      <c r="D674" s="6" t="s">
        <v>314</v>
      </c>
      <c r="E674" s="8">
        <f>VLOOKUP(D674,Servants!A2:C41,3,FALSE)</f>
        <v>0</v>
      </c>
      <c r="F674" s="6" t="s">
        <v>290</v>
      </c>
      <c r="G674" s="12" t="s">
        <v>848</v>
      </c>
    </row>
    <row r="675" spans="1:7" s="9" customFormat="1" ht="29" x14ac:dyDescent="0.35">
      <c r="A675" s="23" t="s">
        <v>378</v>
      </c>
      <c r="B675" s="16">
        <v>0.64583333333333337</v>
      </c>
      <c r="C675" s="8"/>
      <c r="D675" s="6" t="s">
        <v>315</v>
      </c>
      <c r="E675" s="8" t="s">
        <v>315</v>
      </c>
      <c r="F675" s="6" t="s">
        <v>289</v>
      </c>
      <c r="G675" s="12" t="s">
        <v>958</v>
      </c>
    </row>
    <row r="676" spans="1:7" s="11" customFormat="1" ht="87" x14ac:dyDescent="0.35">
      <c r="A676" s="23" t="s">
        <v>378</v>
      </c>
      <c r="B676" s="22">
        <v>0.64583333333333337</v>
      </c>
      <c r="C676" s="23"/>
      <c r="D676" s="25" t="s">
        <v>308</v>
      </c>
      <c r="E676" s="23">
        <f>VLOOKUP(D676,Servants!A2:C41,3,FALSE)</f>
        <v>0</v>
      </c>
      <c r="F676" s="21" t="s">
        <v>291</v>
      </c>
      <c r="G676" s="24" t="s">
        <v>916</v>
      </c>
    </row>
    <row r="677" spans="1:7" s="11" customFormat="1" ht="87" x14ac:dyDescent="0.35">
      <c r="A677" s="8" t="s">
        <v>378</v>
      </c>
      <c r="B677" s="22">
        <v>0.64583333333333337</v>
      </c>
      <c r="C677" s="23"/>
      <c r="D677" s="24" t="s">
        <v>530</v>
      </c>
      <c r="E677" s="23">
        <f>VLOOKUP(D677,Servants!A2:C41,3,FALSE)</f>
        <v>0</v>
      </c>
      <c r="F677" s="21" t="s">
        <v>291</v>
      </c>
      <c r="G677" s="24" t="s">
        <v>917</v>
      </c>
    </row>
    <row r="678" spans="1:7" s="11" customFormat="1" x14ac:dyDescent="0.35">
      <c r="A678" s="8" t="s">
        <v>378</v>
      </c>
      <c r="B678" s="16">
        <v>0.64583333333333337</v>
      </c>
      <c r="C678" s="8"/>
      <c r="D678" s="6" t="s">
        <v>316</v>
      </c>
      <c r="E678" s="8" t="s">
        <v>316</v>
      </c>
      <c r="F678" s="6" t="s">
        <v>292</v>
      </c>
      <c r="G678" s="6" t="s">
        <v>706</v>
      </c>
    </row>
    <row r="679" spans="1:7" s="11" customFormat="1" ht="29" x14ac:dyDescent="0.35">
      <c r="A679" s="8" t="s">
        <v>378</v>
      </c>
      <c r="B679" s="16">
        <v>0.64583333333333337</v>
      </c>
      <c r="C679" s="8"/>
      <c r="D679" s="6" t="s">
        <v>566</v>
      </c>
      <c r="E679" s="8">
        <f>VLOOKUP(D679,Servants!A2:C41,3,FALSE)</f>
        <v>0</v>
      </c>
      <c r="F679" s="6" t="s">
        <v>293</v>
      </c>
      <c r="G679" s="6"/>
    </row>
    <row r="680" spans="1:7" s="11" customFormat="1" ht="29" x14ac:dyDescent="0.35">
      <c r="A680" s="8" t="s">
        <v>378</v>
      </c>
      <c r="B680" s="16">
        <v>0.64583333333333337</v>
      </c>
      <c r="C680" s="8"/>
      <c r="D680" s="6" t="s">
        <v>556</v>
      </c>
      <c r="E680" s="8">
        <f>VLOOKUP(D680,Servants!A2:C41,3,FALSE)</f>
        <v>0</v>
      </c>
      <c r="F680" s="6" t="s">
        <v>293</v>
      </c>
      <c r="G680" s="6"/>
    </row>
    <row r="681" spans="1:7" s="11" customFormat="1" ht="29" x14ac:dyDescent="0.35">
      <c r="A681" s="8" t="s">
        <v>378</v>
      </c>
      <c r="B681" s="16">
        <v>0.64583333333333337</v>
      </c>
      <c r="C681" s="8"/>
      <c r="D681" s="6" t="s">
        <v>572</v>
      </c>
      <c r="E681" s="8" t="str">
        <f>CONCATENATE(Servants!C18,", ",Servants!C19)</f>
        <v xml:space="preserve">, </v>
      </c>
      <c r="F681" s="6" t="s">
        <v>293</v>
      </c>
      <c r="G681" s="6"/>
    </row>
    <row r="682" spans="1:7" s="11" customFormat="1" x14ac:dyDescent="0.35">
      <c r="A682" s="8" t="s">
        <v>378</v>
      </c>
      <c r="B682" s="16">
        <v>0.64583333333333337</v>
      </c>
      <c r="C682" s="8"/>
      <c r="D682" s="6" t="s">
        <v>557</v>
      </c>
      <c r="E682" s="8">
        <f>VLOOKUP(D682,Servants!A2:C41,3,FALSE)</f>
        <v>0</v>
      </c>
      <c r="F682" s="6" t="s">
        <v>293</v>
      </c>
      <c r="G682" s="6"/>
    </row>
    <row r="683" spans="1:7" s="11" customFormat="1" ht="29" x14ac:dyDescent="0.35">
      <c r="A683" s="8" t="s">
        <v>378</v>
      </c>
      <c r="B683" s="16">
        <v>0.64583333333333337</v>
      </c>
      <c r="C683" s="8"/>
      <c r="D683" s="6" t="s">
        <v>554</v>
      </c>
      <c r="E683" s="8">
        <f>VLOOKUP(D683,Servants!A2:C41,3,FALSE)</f>
        <v>0</v>
      </c>
      <c r="F683" s="12" t="s">
        <v>855</v>
      </c>
      <c r="G683" s="12" t="s">
        <v>891</v>
      </c>
    </row>
    <row r="684" spans="1:7" s="11" customFormat="1" x14ac:dyDescent="0.35">
      <c r="A684" s="8" t="s">
        <v>378</v>
      </c>
      <c r="B684" s="16">
        <v>0.65972222222222221</v>
      </c>
      <c r="C684" s="8"/>
      <c r="D684" s="6" t="s">
        <v>313</v>
      </c>
      <c r="E684" s="8">
        <f>VLOOKUP(D684,Servants!A2:C41,3,FALSE)</f>
        <v>0</v>
      </c>
      <c r="F684" s="12" t="s">
        <v>856</v>
      </c>
      <c r="G684" s="12" t="s">
        <v>857</v>
      </c>
    </row>
    <row r="685" spans="1:7" s="11" customFormat="1" ht="29" x14ac:dyDescent="0.35">
      <c r="A685" s="8" t="s">
        <v>378</v>
      </c>
      <c r="B685" s="16">
        <v>0.65972222222222221</v>
      </c>
      <c r="C685" s="8"/>
      <c r="D685" s="6" t="s">
        <v>566</v>
      </c>
      <c r="E685" s="8">
        <f>VLOOKUP(D685,Servants!A2:C41,3,FALSE)</f>
        <v>0</v>
      </c>
      <c r="F685" s="12" t="s">
        <v>856</v>
      </c>
      <c r="G685" s="12" t="s">
        <v>857</v>
      </c>
    </row>
    <row r="686" spans="1:7" s="11" customFormat="1" ht="116" x14ac:dyDescent="0.35">
      <c r="A686" s="8" t="s">
        <v>378</v>
      </c>
      <c r="B686" s="16">
        <v>0.65972222222222221</v>
      </c>
      <c r="C686" s="8"/>
      <c r="D686" s="6" t="s">
        <v>566</v>
      </c>
      <c r="E686" s="8">
        <f>VLOOKUP(D686,Servants!A2:C41,3,FALSE)</f>
        <v>0</v>
      </c>
      <c r="F686" s="6" t="s">
        <v>373</v>
      </c>
      <c r="G686" s="12" t="s">
        <v>858</v>
      </c>
    </row>
    <row r="687" spans="1:7" s="11" customFormat="1" ht="14.5" customHeight="1" x14ac:dyDescent="0.35">
      <c r="A687" s="56"/>
      <c r="B687" s="38"/>
      <c r="C687" s="38"/>
      <c r="D687" s="38"/>
      <c r="E687" s="38"/>
      <c r="F687" s="54" t="s">
        <v>493</v>
      </c>
      <c r="G687" s="39"/>
    </row>
    <row r="688" spans="1:7" s="11" customFormat="1" ht="58" x14ac:dyDescent="0.35">
      <c r="A688" s="23" t="s">
        <v>378</v>
      </c>
      <c r="B688" s="22">
        <v>0.66666666666666663</v>
      </c>
      <c r="C688" s="23"/>
      <c r="D688" s="24" t="s">
        <v>308</v>
      </c>
      <c r="E688" s="23">
        <f>VLOOKUP(D688,Servants!A2:C41,3,FALSE)</f>
        <v>0</v>
      </c>
      <c r="F688" s="21" t="s">
        <v>294</v>
      </c>
      <c r="G688" s="24" t="s">
        <v>959</v>
      </c>
    </row>
    <row r="689" spans="1:7" s="11" customFormat="1" x14ac:dyDescent="0.35">
      <c r="A689" s="23" t="s">
        <v>378</v>
      </c>
      <c r="B689" s="22">
        <v>0.66666666666666663</v>
      </c>
      <c r="C689" s="23"/>
      <c r="D689" s="21" t="s">
        <v>553</v>
      </c>
      <c r="E689" s="23">
        <f>VLOOKUP(D689,Servants!A2:C41,3,FALSE)</f>
        <v>0</v>
      </c>
      <c r="F689" s="21" t="s">
        <v>295</v>
      </c>
      <c r="G689" s="24" t="s">
        <v>812</v>
      </c>
    </row>
    <row r="690" spans="1:7" s="11" customFormat="1" ht="29" x14ac:dyDescent="0.35">
      <c r="A690" s="23" t="s">
        <v>378</v>
      </c>
      <c r="B690" s="22">
        <v>0.66666666666666663</v>
      </c>
      <c r="C690" s="23"/>
      <c r="D690" s="21" t="s">
        <v>311</v>
      </c>
      <c r="E690" s="23">
        <f>VLOOKUP(D690,Servants!A2:C41,3,FALSE)</f>
        <v>0</v>
      </c>
      <c r="F690" s="21" t="s">
        <v>296</v>
      </c>
      <c r="G690" s="24" t="s">
        <v>962</v>
      </c>
    </row>
    <row r="691" spans="1:7" s="11" customFormat="1" ht="29" x14ac:dyDescent="0.35">
      <c r="A691" s="25" t="s">
        <v>378</v>
      </c>
      <c r="B691" s="22">
        <v>0.67013888888888884</v>
      </c>
      <c r="C691" s="23"/>
      <c r="D691" s="24" t="s">
        <v>603</v>
      </c>
      <c r="E691" s="23">
        <f>VLOOKUP(D691,Servants!A2:C41,3,FALSE)</f>
        <v>0</v>
      </c>
      <c r="F691" s="21" t="s">
        <v>296</v>
      </c>
      <c r="G691" s="24" t="s">
        <v>700</v>
      </c>
    </row>
    <row r="692" spans="1:7" s="11" customFormat="1" x14ac:dyDescent="0.35">
      <c r="A692" s="23" t="s">
        <v>378</v>
      </c>
      <c r="B692" s="22">
        <v>0.67361111111111116</v>
      </c>
      <c r="C692" s="23"/>
      <c r="D692" s="24" t="s">
        <v>308</v>
      </c>
      <c r="E692" s="23">
        <f>VLOOKUP(D692,Servants!A2:C41,3,FALSE)</f>
        <v>0</v>
      </c>
      <c r="F692" s="21" t="s">
        <v>297</v>
      </c>
      <c r="G692" s="24" t="s">
        <v>700</v>
      </c>
    </row>
    <row r="693" spans="1:7" s="11" customFormat="1" x14ac:dyDescent="0.35">
      <c r="A693" s="23" t="s">
        <v>378</v>
      </c>
      <c r="B693" s="22">
        <v>0.67708333333333337</v>
      </c>
      <c r="C693" s="23"/>
      <c r="D693" s="21" t="s">
        <v>285</v>
      </c>
      <c r="E693" s="23" t="s">
        <v>285</v>
      </c>
      <c r="F693" s="21" t="s">
        <v>298</v>
      </c>
      <c r="G693" s="21" t="s">
        <v>299</v>
      </c>
    </row>
    <row r="694" spans="1:7" s="11" customFormat="1" x14ac:dyDescent="0.35">
      <c r="A694" s="23" t="s">
        <v>378</v>
      </c>
      <c r="B694" s="22">
        <v>0.71875</v>
      </c>
      <c r="C694" s="23"/>
      <c r="D694" s="25" t="s">
        <v>530</v>
      </c>
      <c r="E694" s="23">
        <f>VLOOKUP(D694,Servants!A2:C41,3,FALSE)</f>
        <v>0</v>
      </c>
      <c r="F694" s="24" t="s">
        <v>795</v>
      </c>
      <c r="G694" s="21" t="s">
        <v>484</v>
      </c>
    </row>
    <row r="695" spans="1:7" s="11" customFormat="1" x14ac:dyDescent="0.35">
      <c r="A695" s="8" t="s">
        <v>378</v>
      </c>
      <c r="B695" s="22">
        <v>0.71875</v>
      </c>
      <c r="C695" s="23"/>
      <c r="D695" s="25" t="s">
        <v>530</v>
      </c>
      <c r="E695" s="23">
        <f>VLOOKUP(D695,Servants!A2:C41,3,FALSE)</f>
        <v>0</v>
      </c>
      <c r="F695" s="21" t="s">
        <v>310</v>
      </c>
      <c r="G695" s="24" t="s">
        <v>796</v>
      </c>
    </row>
    <row r="696" spans="1:7" s="11" customFormat="1" ht="101.5" x14ac:dyDescent="0.35">
      <c r="A696" s="23" t="s">
        <v>378</v>
      </c>
      <c r="B696" s="16">
        <v>0.72222222222222221</v>
      </c>
      <c r="C696" s="8"/>
      <c r="D696" s="14" t="s">
        <v>530</v>
      </c>
      <c r="E696" s="8">
        <f>VLOOKUP(D696,Servants!A2:C41,3,FALSE)</f>
        <v>0</v>
      </c>
      <c r="F696" s="6" t="s">
        <v>300</v>
      </c>
      <c r="G696" s="6" t="s">
        <v>832</v>
      </c>
    </row>
    <row r="697" spans="1:7" s="11" customFormat="1" ht="29" x14ac:dyDescent="0.35">
      <c r="A697" s="23" t="s">
        <v>378</v>
      </c>
      <c r="B697" s="22">
        <v>0.72916666666666663</v>
      </c>
      <c r="C697" s="23"/>
      <c r="D697" s="25" t="s">
        <v>530</v>
      </c>
      <c r="E697" s="23">
        <f>VLOOKUP(D697,Servants!A2:C41,3,FALSE)</f>
        <v>0</v>
      </c>
      <c r="F697" s="21" t="s">
        <v>374</v>
      </c>
      <c r="G697" s="21" t="s">
        <v>504</v>
      </c>
    </row>
    <row r="698" spans="1:7" s="11" customFormat="1" x14ac:dyDescent="0.35">
      <c r="A698" s="8" t="s">
        <v>378</v>
      </c>
      <c r="B698" s="22">
        <v>0.73263888888888884</v>
      </c>
      <c r="C698" s="23"/>
      <c r="D698" s="25" t="s">
        <v>530</v>
      </c>
      <c r="E698" s="23">
        <f>VLOOKUP(D698,Servants!A2:C41,3,FALSE)</f>
        <v>0</v>
      </c>
      <c r="F698" s="21" t="s">
        <v>301</v>
      </c>
      <c r="G698" s="21" t="s">
        <v>302</v>
      </c>
    </row>
    <row r="699" spans="1:7" s="11" customFormat="1" x14ac:dyDescent="0.35">
      <c r="A699" s="8" t="s">
        <v>378</v>
      </c>
      <c r="B699" s="16">
        <v>0.73263888888888884</v>
      </c>
      <c r="C699" s="8"/>
      <c r="D699" s="6" t="s">
        <v>553</v>
      </c>
      <c r="E699" s="8">
        <f>VLOOKUP(D699,Servants!A2:C41,3,FALSE)</f>
        <v>0</v>
      </c>
      <c r="F699" s="6" t="s">
        <v>303</v>
      </c>
      <c r="G699" s="6" t="s">
        <v>304</v>
      </c>
    </row>
    <row r="700" spans="1:7" s="11" customFormat="1" ht="29" x14ac:dyDescent="0.35">
      <c r="A700" s="8" t="s">
        <v>378</v>
      </c>
      <c r="B700" s="16">
        <v>0.74652777777777779</v>
      </c>
      <c r="C700" s="8"/>
      <c r="D700" s="12" t="s">
        <v>531</v>
      </c>
      <c r="E700" s="14" t="s">
        <v>531</v>
      </c>
      <c r="F700" s="12" t="s">
        <v>797</v>
      </c>
      <c r="G700" s="12" t="s">
        <v>798</v>
      </c>
    </row>
    <row r="701" spans="1:7" s="11" customFormat="1" x14ac:dyDescent="0.35">
      <c r="A701" s="8" t="s">
        <v>378</v>
      </c>
      <c r="B701" s="16">
        <v>0.74652777777777779</v>
      </c>
      <c r="C701" s="8"/>
      <c r="D701" s="6" t="s">
        <v>3</v>
      </c>
      <c r="E701" s="8" t="s">
        <v>3</v>
      </c>
      <c r="F701" s="6" t="s">
        <v>305</v>
      </c>
      <c r="G701" s="12" t="s">
        <v>799</v>
      </c>
    </row>
    <row r="702" spans="1:7" s="11" customFormat="1" ht="58" x14ac:dyDescent="0.35">
      <c r="A702" s="8" t="s">
        <v>378</v>
      </c>
      <c r="B702" s="16">
        <v>0.74652777777777779</v>
      </c>
      <c r="C702" s="8"/>
      <c r="D702" s="6" t="s">
        <v>554</v>
      </c>
      <c r="E702" s="8">
        <f>VLOOKUP(D702,Servants!A2:C41,3,FALSE)</f>
        <v>0</v>
      </c>
      <c r="F702" s="12" t="s">
        <v>859</v>
      </c>
      <c r="G702" s="6" t="s">
        <v>512</v>
      </c>
    </row>
    <row r="703" spans="1:7" s="11" customFormat="1" ht="87" x14ac:dyDescent="0.35">
      <c r="A703" s="8" t="s">
        <v>378</v>
      </c>
      <c r="B703" s="16">
        <v>0.75</v>
      </c>
      <c r="C703" s="8"/>
      <c r="D703" s="6" t="s">
        <v>560</v>
      </c>
      <c r="E703" s="8">
        <f>VLOOKUP(D703,Servants!A2:C41,3,FALSE)</f>
        <v>0</v>
      </c>
      <c r="F703" s="12" t="s">
        <v>860</v>
      </c>
      <c r="G703" s="6" t="s">
        <v>849</v>
      </c>
    </row>
    <row r="704" spans="1:7" s="11" customFormat="1" ht="58" x14ac:dyDescent="0.35">
      <c r="A704" s="8" t="s">
        <v>378</v>
      </c>
      <c r="B704" s="16">
        <v>0.75</v>
      </c>
      <c r="C704" s="8"/>
      <c r="D704" s="12" t="s">
        <v>874</v>
      </c>
      <c r="E704" s="8" t="str">
        <f>CONCATENATE(Servants!C3,",",Servants!C4,",",Servants!C5,",",Servants!C15)</f>
        <v>,,,</v>
      </c>
      <c r="F704" s="6" t="s">
        <v>306</v>
      </c>
      <c r="G704" s="6" t="s">
        <v>307</v>
      </c>
    </row>
    <row r="705" spans="1:7" s="11" customFormat="1" ht="14.5" customHeight="1" x14ac:dyDescent="0.35">
      <c r="A705" s="56"/>
      <c r="B705" s="38"/>
      <c r="C705" s="38"/>
      <c r="D705" s="38"/>
      <c r="E705" s="38"/>
      <c r="F705" s="54" t="s">
        <v>494</v>
      </c>
      <c r="G705" s="39"/>
    </row>
    <row r="706" spans="1:7" s="11" customFormat="1" x14ac:dyDescent="0.35">
      <c r="A706" s="5"/>
      <c r="B706" s="18"/>
      <c r="C706" s="9"/>
      <c r="D706" s="5"/>
      <c r="E706" s="9"/>
      <c r="F706" s="5"/>
      <c r="G706" s="5"/>
    </row>
  </sheetData>
  <autoFilter ref="D2:E705" xr:uid="{00000000-0009-0000-0000-000000000000}"/>
  <mergeCells count="2">
    <mergeCell ref="A1:G1"/>
    <mergeCell ref="A54:G54"/>
  </mergeCells>
  <pageMargins left="0.45" right="0.45" top="0.5" bottom="0.5" header="0.3" footer="0.3"/>
  <pageSetup scale="79" fitToHeight="0" orientation="landscape" r:id="rId1"/>
  <headerFooter>
    <oddFooter>&amp;L&amp;A, Revised July 2023&amp;RPage &amp;P</oddFooter>
  </headerFooter>
  <rowBreaks count="3" manualBreakCount="3">
    <brk id="106" max="16383" man="1"/>
    <brk id="291" max="16383" man="1"/>
    <brk id="51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2"/>
  <sheetViews>
    <sheetView topLeftCell="A82" workbookViewId="0">
      <selection activeCell="C94" sqref="C94"/>
    </sheetView>
  </sheetViews>
  <sheetFormatPr defaultColWidth="8.81640625" defaultRowHeight="14.5" x14ac:dyDescent="0.35"/>
  <cols>
    <col min="1" max="1" width="36.26953125" style="2" bestFit="1" customWidth="1"/>
    <col min="2" max="2" width="14.453125" style="2" bestFit="1" customWidth="1"/>
    <col min="3" max="3" width="26.26953125" style="2" customWidth="1"/>
    <col min="4" max="16384" width="8.81640625" style="2"/>
  </cols>
  <sheetData>
    <row r="1" spans="1:3" x14ac:dyDescent="0.35">
      <c r="A1" s="1" t="s">
        <v>379</v>
      </c>
      <c r="B1" s="1" t="s">
        <v>387</v>
      </c>
      <c r="C1" s="1"/>
    </row>
    <row r="2" spans="1:3" x14ac:dyDescent="0.35">
      <c r="A2" s="3" t="s">
        <v>308</v>
      </c>
      <c r="B2" s="3" t="s">
        <v>388</v>
      </c>
      <c r="C2" s="47"/>
    </row>
    <row r="3" spans="1:3" x14ac:dyDescent="0.35">
      <c r="A3" s="3" t="s">
        <v>314</v>
      </c>
      <c r="B3" s="3" t="s">
        <v>389</v>
      </c>
      <c r="C3" s="47"/>
    </row>
    <row r="4" spans="1:3" x14ac:dyDescent="0.35">
      <c r="A4" s="3" t="s">
        <v>313</v>
      </c>
      <c r="B4" s="3" t="s">
        <v>390</v>
      </c>
      <c r="C4" s="47"/>
    </row>
    <row r="5" spans="1:3" x14ac:dyDescent="0.35">
      <c r="A5" s="3" t="s">
        <v>312</v>
      </c>
      <c r="B5" s="3" t="s">
        <v>391</v>
      </c>
      <c r="C5" s="47"/>
    </row>
    <row r="6" spans="1:3" x14ac:dyDescent="0.35">
      <c r="A6" s="3" t="s">
        <v>552</v>
      </c>
      <c r="B6" s="3" t="s">
        <v>392</v>
      </c>
      <c r="C6" s="47"/>
    </row>
    <row r="7" spans="1:3" x14ac:dyDescent="0.35">
      <c r="A7" s="3" t="s">
        <v>530</v>
      </c>
      <c r="B7" s="3" t="s">
        <v>395</v>
      </c>
      <c r="C7" s="47"/>
    </row>
    <row r="8" spans="1:3" x14ac:dyDescent="0.35">
      <c r="A8" s="3" t="s">
        <v>381</v>
      </c>
      <c r="B8" s="3" t="s">
        <v>396</v>
      </c>
      <c r="C8" s="47"/>
    </row>
    <row r="9" spans="1:3" x14ac:dyDescent="0.35">
      <c r="A9" s="3" t="s">
        <v>380</v>
      </c>
      <c r="B9" s="3" t="s">
        <v>397</v>
      </c>
      <c r="C9" s="47"/>
    </row>
    <row r="10" spans="1:3" x14ac:dyDescent="0.35">
      <c r="A10" s="3" t="s">
        <v>382</v>
      </c>
      <c r="B10" s="3" t="s">
        <v>398</v>
      </c>
      <c r="C10" s="47"/>
    </row>
    <row r="11" spans="1:3" x14ac:dyDescent="0.35">
      <c r="A11" s="3" t="s">
        <v>383</v>
      </c>
      <c r="B11" s="3" t="s">
        <v>399</v>
      </c>
      <c r="C11" s="47"/>
    </row>
    <row r="12" spans="1:3" x14ac:dyDescent="0.35">
      <c r="A12" s="3" t="s">
        <v>553</v>
      </c>
      <c r="B12" s="3" t="s">
        <v>400</v>
      </c>
      <c r="C12" s="47"/>
    </row>
    <row r="13" spans="1:3" x14ac:dyDescent="0.35">
      <c r="A13" s="3" t="s">
        <v>565</v>
      </c>
      <c r="B13" s="3" t="s">
        <v>574</v>
      </c>
      <c r="C13" s="47"/>
    </row>
    <row r="14" spans="1:3" x14ac:dyDescent="0.35">
      <c r="A14" s="3" t="s">
        <v>311</v>
      </c>
      <c r="B14" s="3" t="s">
        <v>401</v>
      </c>
      <c r="C14" s="47"/>
    </row>
    <row r="15" spans="1:3" x14ac:dyDescent="0.35">
      <c r="A15" s="3" t="s">
        <v>566</v>
      </c>
      <c r="B15" s="3" t="s">
        <v>393</v>
      </c>
      <c r="C15" s="47"/>
    </row>
    <row r="16" spans="1:3" x14ac:dyDescent="0.35">
      <c r="A16" s="3" t="s">
        <v>603</v>
      </c>
      <c r="B16" s="3" t="s">
        <v>436</v>
      </c>
      <c r="C16" s="47"/>
    </row>
    <row r="17" spans="1:3" x14ac:dyDescent="0.35">
      <c r="A17" s="3" t="s">
        <v>556</v>
      </c>
      <c r="B17" s="3" t="s">
        <v>394</v>
      </c>
      <c r="C17" s="47"/>
    </row>
    <row r="18" spans="1:3" x14ac:dyDescent="0.35">
      <c r="A18" s="3" t="s">
        <v>567</v>
      </c>
      <c r="B18" s="3" t="s">
        <v>410</v>
      </c>
      <c r="C18" s="47"/>
    </row>
    <row r="19" spans="1:3" x14ac:dyDescent="0.35">
      <c r="A19" s="3" t="s">
        <v>568</v>
      </c>
      <c r="B19" s="3" t="s">
        <v>409</v>
      </c>
      <c r="C19" s="47"/>
    </row>
    <row r="20" spans="1:3" x14ac:dyDescent="0.35">
      <c r="A20" s="3" t="s">
        <v>557</v>
      </c>
      <c r="B20" s="3" t="s">
        <v>402</v>
      </c>
      <c r="C20" s="47"/>
    </row>
    <row r="21" spans="1:3" x14ac:dyDescent="0.35">
      <c r="A21" s="3" t="s">
        <v>558</v>
      </c>
      <c r="B21" s="3" t="s">
        <v>403</v>
      </c>
      <c r="C21" s="47"/>
    </row>
    <row r="22" spans="1:3" x14ac:dyDescent="0.35">
      <c r="A22" s="3" t="s">
        <v>554</v>
      </c>
      <c r="B22" s="3" t="s">
        <v>404</v>
      </c>
      <c r="C22" s="47"/>
    </row>
    <row r="23" spans="1:3" x14ac:dyDescent="0.35">
      <c r="A23" s="3" t="s">
        <v>560</v>
      </c>
      <c r="B23" s="3" t="s">
        <v>405</v>
      </c>
      <c r="C23" s="47"/>
    </row>
    <row r="24" spans="1:3" x14ac:dyDescent="0.35">
      <c r="A24" s="3" t="s">
        <v>564</v>
      </c>
      <c r="B24" s="3" t="s">
        <v>406</v>
      </c>
      <c r="C24" s="47"/>
    </row>
    <row r="25" spans="1:3" x14ac:dyDescent="0.35">
      <c r="A25" s="3" t="s">
        <v>601</v>
      </c>
      <c r="B25" s="3" t="s">
        <v>407</v>
      </c>
      <c r="C25" s="47"/>
    </row>
    <row r="26" spans="1:3" x14ac:dyDescent="0.35">
      <c r="A26" s="3" t="s">
        <v>602</v>
      </c>
      <c r="B26" s="3" t="s">
        <v>408</v>
      </c>
      <c r="C26" s="47"/>
    </row>
    <row r="27" spans="1:3" x14ac:dyDescent="0.35">
      <c r="A27" s="3" t="s">
        <v>384</v>
      </c>
      <c r="B27" s="3" t="s">
        <v>411</v>
      </c>
      <c r="C27" s="47"/>
    </row>
    <row r="28" spans="1:3" x14ac:dyDescent="0.35">
      <c r="A28" s="3" t="s">
        <v>412</v>
      </c>
      <c r="B28" s="3" t="s">
        <v>386</v>
      </c>
      <c r="C28" s="47"/>
    </row>
    <row r="29" spans="1:3" x14ac:dyDescent="0.35">
      <c r="A29" s="3" t="s">
        <v>438</v>
      </c>
      <c r="B29" s="3" t="s">
        <v>385</v>
      </c>
      <c r="C29" s="47"/>
    </row>
    <row r="30" spans="1:3" x14ac:dyDescent="0.35">
      <c r="A30" s="3" t="s">
        <v>413</v>
      </c>
      <c r="B30" s="3" t="s">
        <v>414</v>
      </c>
      <c r="C30" s="47"/>
    </row>
    <row r="31" spans="1:3" x14ac:dyDescent="0.35">
      <c r="A31" s="3" t="s">
        <v>415</v>
      </c>
      <c r="B31" s="3" t="s">
        <v>416</v>
      </c>
      <c r="C31" s="47"/>
    </row>
    <row r="32" spans="1:3" x14ac:dyDescent="0.35">
      <c r="A32" s="3" t="s">
        <v>417</v>
      </c>
      <c r="B32" s="3" t="s">
        <v>418</v>
      </c>
      <c r="C32" s="47"/>
    </row>
    <row r="33" spans="1:3" x14ac:dyDescent="0.35">
      <c r="A33" s="3" t="s">
        <v>419</v>
      </c>
      <c r="B33" s="3" t="s">
        <v>420</v>
      </c>
      <c r="C33" s="47"/>
    </row>
    <row r="34" spans="1:3" x14ac:dyDescent="0.35">
      <c r="A34" s="3" t="s">
        <v>421</v>
      </c>
      <c r="B34" s="3" t="s">
        <v>422</v>
      </c>
      <c r="C34" s="47"/>
    </row>
    <row r="35" spans="1:3" x14ac:dyDescent="0.35">
      <c r="A35" s="3" t="s">
        <v>423</v>
      </c>
      <c r="B35" s="3" t="s">
        <v>424</v>
      </c>
      <c r="C35" s="47"/>
    </row>
    <row r="36" spans="1:3" x14ac:dyDescent="0.35">
      <c r="A36" s="3" t="s">
        <v>425</v>
      </c>
      <c r="B36" s="3" t="s">
        <v>426</v>
      </c>
      <c r="C36" s="47"/>
    </row>
    <row r="37" spans="1:3" x14ac:dyDescent="0.35">
      <c r="A37" s="3" t="s">
        <v>427</v>
      </c>
      <c r="B37" s="3" t="s">
        <v>428</v>
      </c>
      <c r="C37" s="47"/>
    </row>
    <row r="38" spans="1:3" x14ac:dyDescent="0.35">
      <c r="A38" s="3" t="s">
        <v>429</v>
      </c>
      <c r="B38" s="3" t="s">
        <v>430</v>
      </c>
      <c r="C38" s="47"/>
    </row>
    <row r="39" spans="1:3" x14ac:dyDescent="0.35">
      <c r="A39" s="3" t="s">
        <v>431</v>
      </c>
      <c r="B39" s="3" t="s">
        <v>432</v>
      </c>
      <c r="C39" s="47"/>
    </row>
    <row r="40" spans="1:3" x14ac:dyDescent="0.35">
      <c r="A40" s="3" t="s">
        <v>271</v>
      </c>
      <c r="B40" s="3" t="s">
        <v>433</v>
      </c>
      <c r="C40" s="47"/>
    </row>
    <row r="41" spans="1:3" x14ac:dyDescent="0.35">
      <c r="A41" s="3" t="s">
        <v>434</v>
      </c>
      <c r="B41" s="3" t="s">
        <v>435</v>
      </c>
      <c r="C41" s="47"/>
    </row>
    <row r="42" spans="1:3" x14ac:dyDescent="0.35">
      <c r="A42" s="4" t="s">
        <v>449</v>
      </c>
      <c r="B42" s="4"/>
      <c r="C42" s="48"/>
    </row>
    <row r="43" spans="1:3" x14ac:dyDescent="0.35">
      <c r="A43" s="4" t="s">
        <v>451</v>
      </c>
      <c r="B43" s="4"/>
      <c r="C43" s="48"/>
    </row>
    <row r="44" spans="1:3" x14ac:dyDescent="0.35">
      <c r="A44" s="4" t="s">
        <v>452</v>
      </c>
      <c r="B44" s="4"/>
      <c r="C44" s="48"/>
    </row>
    <row r="45" spans="1:3" x14ac:dyDescent="0.35">
      <c r="A45" s="4" t="s">
        <v>453</v>
      </c>
      <c r="B45" s="4"/>
      <c r="C45" s="48"/>
    </row>
    <row r="46" spans="1:3" x14ac:dyDescent="0.35">
      <c r="A46" s="4" t="s">
        <v>453</v>
      </c>
      <c r="B46" s="4"/>
      <c r="C46" s="48"/>
    </row>
    <row r="47" spans="1:3" x14ac:dyDescent="0.35">
      <c r="A47" s="4" t="s">
        <v>454</v>
      </c>
      <c r="B47" s="4"/>
      <c r="C47" s="48"/>
    </row>
    <row r="48" spans="1:3" x14ac:dyDescent="0.35">
      <c r="A48" s="4" t="s">
        <v>455</v>
      </c>
      <c r="B48" s="4"/>
      <c r="C48" s="48"/>
    </row>
    <row r="49" spans="1:3" x14ac:dyDescent="0.35">
      <c r="A49" s="4" t="s">
        <v>456</v>
      </c>
      <c r="B49" s="4"/>
      <c r="C49" s="48"/>
    </row>
    <row r="50" spans="1:3" x14ac:dyDescent="0.35">
      <c r="A50" s="4" t="s">
        <v>456</v>
      </c>
      <c r="B50" s="4"/>
      <c r="C50" s="48"/>
    </row>
    <row r="51" spans="1:3" x14ac:dyDescent="0.35">
      <c r="A51" s="4" t="s">
        <v>457</v>
      </c>
      <c r="B51" s="4"/>
      <c r="C51" s="48"/>
    </row>
    <row r="52" spans="1:3" x14ac:dyDescent="0.35">
      <c r="A52" s="4" t="s">
        <v>458</v>
      </c>
      <c r="B52" s="4"/>
      <c r="C52" s="48"/>
    </row>
    <row r="53" spans="1:3" x14ac:dyDescent="0.35">
      <c r="A53" s="4" t="s">
        <v>458</v>
      </c>
      <c r="B53" s="4"/>
      <c r="C53" s="48"/>
    </row>
    <row r="54" spans="1:3" x14ac:dyDescent="0.35">
      <c r="A54" s="4" t="s">
        <v>459</v>
      </c>
      <c r="B54" s="4"/>
      <c r="C54" s="48"/>
    </row>
    <row r="55" spans="1:3" x14ac:dyDescent="0.35">
      <c r="A55" s="4" t="s">
        <v>460</v>
      </c>
      <c r="B55" s="4"/>
      <c r="C55" s="48"/>
    </row>
    <row r="56" spans="1:3" x14ac:dyDescent="0.35">
      <c r="A56" s="4" t="s">
        <v>460</v>
      </c>
      <c r="B56" s="4"/>
      <c r="C56" s="48"/>
    </row>
    <row r="57" spans="1:3" x14ac:dyDescent="0.35">
      <c r="A57" s="4" t="s">
        <v>462</v>
      </c>
      <c r="B57" s="4"/>
      <c r="C57" s="48"/>
    </row>
    <row r="58" spans="1:3" x14ac:dyDescent="0.35">
      <c r="A58" s="4" t="s">
        <v>461</v>
      </c>
      <c r="B58" s="4"/>
      <c r="C58" s="48"/>
    </row>
    <row r="59" spans="1:3" x14ac:dyDescent="0.35">
      <c r="A59" s="4" t="s">
        <v>461</v>
      </c>
      <c r="B59" s="4"/>
      <c r="C59" s="48"/>
    </row>
    <row r="60" spans="1:3" x14ac:dyDescent="0.35">
      <c r="A60" s="4" t="s">
        <v>463</v>
      </c>
      <c r="B60" s="4"/>
      <c r="C60" s="48"/>
    </row>
    <row r="61" spans="1:3" x14ac:dyDescent="0.35">
      <c r="A61" s="4" t="s">
        <v>464</v>
      </c>
      <c r="B61" s="4"/>
      <c r="C61" s="48"/>
    </row>
    <row r="62" spans="1:3" x14ac:dyDescent="0.35">
      <c r="A62" s="4" t="s">
        <v>465</v>
      </c>
      <c r="B62" s="4"/>
      <c r="C62" s="48"/>
    </row>
    <row r="63" spans="1:3" x14ac:dyDescent="0.35">
      <c r="A63" s="4" t="s">
        <v>465</v>
      </c>
      <c r="B63" s="4"/>
      <c r="C63" s="48"/>
    </row>
    <row r="64" spans="1:3" x14ac:dyDescent="0.35">
      <c r="A64" s="4" t="s">
        <v>485</v>
      </c>
      <c r="B64" s="4"/>
      <c r="C64" s="48"/>
    </row>
    <row r="65" spans="1:3" x14ac:dyDescent="0.35">
      <c r="A65" s="4" t="s">
        <v>466</v>
      </c>
      <c r="B65" s="4"/>
      <c r="C65" s="48"/>
    </row>
    <row r="66" spans="1:3" x14ac:dyDescent="0.35">
      <c r="A66" s="4" t="s">
        <v>467</v>
      </c>
      <c r="B66" s="4"/>
      <c r="C66" s="48"/>
    </row>
    <row r="67" spans="1:3" x14ac:dyDescent="0.35">
      <c r="A67" s="4" t="s">
        <v>467</v>
      </c>
      <c r="B67" s="4"/>
      <c r="C67" s="48"/>
    </row>
    <row r="68" spans="1:3" x14ac:dyDescent="0.35">
      <c r="A68" s="4" t="s">
        <v>467</v>
      </c>
      <c r="B68" s="4"/>
      <c r="C68" s="48"/>
    </row>
    <row r="69" spans="1:3" x14ac:dyDescent="0.35">
      <c r="A69" s="4" t="s">
        <v>467</v>
      </c>
      <c r="B69" s="4"/>
      <c r="C69" s="48"/>
    </row>
    <row r="70" spans="1:3" x14ac:dyDescent="0.35">
      <c r="A70" s="4" t="s">
        <v>468</v>
      </c>
      <c r="B70" s="4"/>
      <c r="C70" s="48"/>
    </row>
    <row r="71" spans="1:3" x14ac:dyDescent="0.35">
      <c r="A71" s="4" t="s">
        <v>469</v>
      </c>
      <c r="B71" s="4"/>
      <c r="C71" s="48"/>
    </row>
    <row r="72" spans="1:3" x14ac:dyDescent="0.35">
      <c r="A72" s="4" t="s">
        <v>469</v>
      </c>
      <c r="B72" s="4"/>
      <c r="C72" s="48"/>
    </row>
    <row r="73" spans="1:3" x14ac:dyDescent="0.35">
      <c r="A73" s="4" t="s">
        <v>470</v>
      </c>
      <c r="B73" s="4"/>
      <c r="C73" s="48"/>
    </row>
    <row r="74" spans="1:3" x14ac:dyDescent="0.35">
      <c r="A74" s="4" t="s">
        <v>471</v>
      </c>
      <c r="B74" s="4"/>
      <c r="C74" s="48"/>
    </row>
    <row r="75" spans="1:3" x14ac:dyDescent="0.35">
      <c r="A75" s="4" t="s">
        <v>471</v>
      </c>
      <c r="B75" s="4"/>
      <c r="C75" s="48"/>
    </row>
    <row r="76" spans="1:3" x14ac:dyDescent="0.35">
      <c r="A76" s="4" t="s">
        <v>472</v>
      </c>
      <c r="B76" s="4"/>
      <c r="C76" s="48"/>
    </row>
    <row r="77" spans="1:3" x14ac:dyDescent="0.35">
      <c r="A77" s="4" t="s">
        <v>473</v>
      </c>
      <c r="B77" s="4"/>
      <c r="C77" s="48"/>
    </row>
    <row r="78" spans="1:3" x14ac:dyDescent="0.35">
      <c r="A78" s="4" t="s">
        <v>473</v>
      </c>
      <c r="B78" s="4"/>
      <c r="C78" s="48"/>
    </row>
    <row r="79" spans="1:3" x14ac:dyDescent="0.35">
      <c r="A79" s="4" t="s">
        <v>502</v>
      </c>
      <c r="B79" s="4"/>
      <c r="C79" s="48"/>
    </row>
    <row r="80" spans="1:3" x14ac:dyDescent="0.35">
      <c r="A80" s="4" t="s">
        <v>474</v>
      </c>
      <c r="B80" s="4"/>
      <c r="C80" s="48"/>
    </row>
    <row r="81" spans="1:3" x14ac:dyDescent="0.35">
      <c r="A81" s="4" t="s">
        <v>475</v>
      </c>
      <c r="B81" s="4"/>
      <c r="C81" s="48"/>
    </row>
    <row r="82" spans="1:3" x14ac:dyDescent="0.35">
      <c r="A82" s="4" t="s">
        <v>475</v>
      </c>
      <c r="B82" s="4"/>
      <c r="C82" s="48"/>
    </row>
    <row r="83" spans="1:3" x14ac:dyDescent="0.35">
      <c r="A83" s="4" t="s">
        <v>476</v>
      </c>
      <c r="B83" s="4"/>
      <c r="C83" s="48"/>
    </row>
    <row r="84" spans="1:3" x14ac:dyDescent="0.35">
      <c r="A84" s="4" t="s">
        <v>477</v>
      </c>
      <c r="B84" s="4"/>
      <c r="C84" s="48"/>
    </row>
    <row r="85" spans="1:3" x14ac:dyDescent="0.35">
      <c r="A85" s="4" t="s">
        <v>477</v>
      </c>
      <c r="B85" s="4"/>
      <c r="C85" s="48"/>
    </row>
    <row r="86" spans="1:3" x14ac:dyDescent="0.35">
      <c r="A86" s="4" t="s">
        <v>478</v>
      </c>
      <c r="B86" s="4"/>
      <c r="C86" s="48"/>
    </row>
    <row r="87" spans="1:3" x14ac:dyDescent="0.35">
      <c r="A87" s="4" t="s">
        <v>479</v>
      </c>
      <c r="B87" s="4"/>
      <c r="C87" s="48"/>
    </row>
    <row r="88" spans="1:3" x14ac:dyDescent="0.35">
      <c r="A88" s="4" t="s">
        <v>479</v>
      </c>
      <c r="B88" s="4"/>
      <c r="C88" s="48"/>
    </row>
    <row r="89" spans="1:3" x14ac:dyDescent="0.35">
      <c r="A89" s="4" t="s">
        <v>480</v>
      </c>
      <c r="B89" s="4"/>
      <c r="C89" s="48"/>
    </row>
    <row r="90" spans="1:3" x14ac:dyDescent="0.35">
      <c r="A90" s="4" t="s">
        <v>481</v>
      </c>
      <c r="B90" s="4"/>
      <c r="C90" s="48"/>
    </row>
    <row r="91" spans="1:3" x14ac:dyDescent="0.35">
      <c r="A91" s="4" t="s">
        <v>481</v>
      </c>
      <c r="B91" s="4"/>
      <c r="C91" s="48"/>
    </row>
    <row r="92" spans="1:3" x14ac:dyDescent="0.35">
      <c r="A92" s="4" t="s">
        <v>482</v>
      </c>
      <c r="B92" s="4"/>
      <c r="C92" s="48"/>
    </row>
    <row r="93" spans="1:3" x14ac:dyDescent="0.35">
      <c r="A93" s="4" t="s">
        <v>483</v>
      </c>
      <c r="B93" s="4"/>
      <c r="C93" s="48"/>
    </row>
    <row r="94" spans="1:3" x14ac:dyDescent="0.35">
      <c r="A94" s="4" t="s">
        <v>483</v>
      </c>
      <c r="B94" s="4"/>
      <c r="C94" s="48"/>
    </row>
    <row r="95" spans="1:3" x14ac:dyDescent="0.35">
      <c r="C95" s="32"/>
    </row>
    <row r="96" spans="1:3" x14ac:dyDescent="0.35">
      <c r="C96" s="32"/>
    </row>
    <row r="97" spans="3:3" x14ac:dyDescent="0.35">
      <c r="C97" s="32"/>
    </row>
    <row r="98" spans="3:3" x14ac:dyDescent="0.35">
      <c r="C98" s="32"/>
    </row>
    <row r="99" spans="3:3" x14ac:dyDescent="0.35">
      <c r="C99" s="32"/>
    </row>
    <row r="100" spans="3:3" x14ac:dyDescent="0.35">
      <c r="C100" s="32"/>
    </row>
    <row r="101" spans="3:3" x14ac:dyDescent="0.35">
      <c r="C101" s="32"/>
    </row>
    <row r="102" spans="3:3" x14ac:dyDescent="0.35">
      <c r="C102" s="3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Three-Day Schedule</vt:lpstr>
      <vt:lpstr>Servants</vt:lpstr>
      <vt:lpstr>'Three-Day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Still</dc:creator>
  <cp:lastModifiedBy>Martha Lee Sanders</cp:lastModifiedBy>
  <cp:lastPrinted>2023-07-25T21:36:41Z</cp:lastPrinted>
  <dcterms:created xsi:type="dcterms:W3CDTF">2016-02-03T19:00:08Z</dcterms:created>
  <dcterms:modified xsi:type="dcterms:W3CDTF">2023-07-31T00:16:47Z</dcterms:modified>
</cp:coreProperties>
</file>